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365" tabRatio="0" activeTab="0"/>
  </bookViews>
  <sheets>
    <sheet name="Data" sheetId="1" r:id="rId1"/>
    <sheet name="Seating Arrangement" sheetId="2" r:id="rId2"/>
    <sheet name="QP distribution plan" sheetId="3" r:id="rId3"/>
    <sheet name="Reporting Exm Prsnl" sheetId="4" r:id="rId4"/>
    <sheet name="Attendance of Exm prsnl" sheetId="5" r:id="rId5"/>
    <sheet name="Q.P.Account" sheetId="6" r:id="rId6"/>
    <sheet name="Postal Dispatch" sheetId="7" r:id="rId7"/>
    <sheet name="Proforma II" sheetId="8" r:id="rId8"/>
    <sheet name="Proforma III" sheetId="9" r:id="rId9"/>
    <sheet name="Proforma IV" sheetId="10" r:id="rId10"/>
    <sheet name="Proforma V" sheetId="11" r:id="rId11"/>
    <sheet name="Proforma VI" sheetId="12" r:id="rId12"/>
    <sheet name="Day wise absentee statement" sheetId="13" r:id="rId13"/>
    <sheet name="Consolidate Absentee Statement" sheetId="14" r:id="rId14"/>
    <sheet name="Remuneration" sheetId="15" r:id="rId15"/>
    <sheet name="TA&amp;DA" sheetId="16" r:id="rId16"/>
    <sheet name="C Letter" sheetId="17" r:id="rId17"/>
    <sheet name="Receipt" sheetId="18" r:id="rId18"/>
    <sheet name="Relieving" sheetId="19" r:id="rId19"/>
    <sheet name="Balance acquittance" sheetId="20" r:id="rId20"/>
  </sheets>
  <definedNames>
    <definedName name="_xlnm.Print_Area" localSheetId="4">'Attendance of Exm prsnl'!$B$2:$AD$29</definedName>
    <definedName name="_xlnm.Print_Area" localSheetId="19">'Balance acquittance'!$B$2:$G$41</definedName>
    <definedName name="_xlnm.Print_Area" localSheetId="16">'C Letter'!$B$2:$Q$35</definedName>
    <definedName name="_xlnm.Print_Area" localSheetId="13">'Consolidate Absentee Statement'!$B$2:$P$26</definedName>
    <definedName name="_xlnm.Print_Area" localSheetId="0">'Data'!$B$2:$P$27</definedName>
    <definedName name="_xlnm.Print_Area" localSheetId="12">'Day wise absentee statement'!$B$2:$E$21</definedName>
    <definedName name="_xlnm.Print_Area" localSheetId="6">'Postal Dispatch'!$B$2:$H$39</definedName>
    <definedName name="_xlnm.Print_Area" localSheetId="7">'Proforma II'!$B$2:$Q$22</definedName>
    <definedName name="_xlnm.Print_Area" localSheetId="8">'Proforma III'!$B$2:$J$41</definedName>
    <definedName name="_xlnm.Print_Area" localSheetId="9">'Proforma IV'!$B$2:$O$29</definedName>
    <definedName name="_xlnm.Print_Area" localSheetId="10">'Proforma V'!$B$2:$G$41</definedName>
    <definedName name="_xlnm.Print_Area" localSheetId="11">'Proforma VI'!$B$2:$F$35</definedName>
    <definedName name="_xlnm.Print_Area" localSheetId="5">'Q.P.Account'!$B$2:$K$40</definedName>
    <definedName name="_xlnm.Print_Area" localSheetId="2">'QP distribution plan'!$B$2:$M$180</definedName>
    <definedName name="_xlnm.Print_Area" localSheetId="17">'Receipt'!$B$2:$P$36</definedName>
    <definedName name="_xlnm.Print_Area" localSheetId="18">'Relieving'!$B$2:$K$34</definedName>
    <definedName name="_xlnm.Print_Area" localSheetId="14">'Remuneration'!$B$2:$J$35</definedName>
    <definedName name="_xlnm.Print_Area" localSheetId="3">'Reporting Exm Prsnl'!$B$2:$G$31</definedName>
    <definedName name="_xlnm.Print_Area" localSheetId="1">'Seating Arrangement'!$B$2:$M$141</definedName>
    <definedName name="_xlnm.Print_Area" localSheetId="15">'TA&amp;DA'!$B$2:$J$35</definedName>
    <definedName name="_xlnm.Print_Titles" localSheetId="4">'Attendance of Exm prsnl'!$B:$D</definedName>
    <definedName name="_xlnm.Print_Titles" localSheetId="6">'Postal Dispatch'!$2:$6</definedName>
    <definedName name="_xlnm.Print_Titles" localSheetId="1">'Seating Arrangement'!$2:$6</definedName>
  </definedNames>
  <calcPr fullCalcOnLoad="1"/>
</workbook>
</file>

<file path=xl/comments2.xml><?xml version="1.0" encoding="utf-8"?>
<comments xmlns="http://schemas.openxmlformats.org/spreadsheetml/2006/main">
  <authors>
    <author>Tata Venkata Rama Kumar</author>
  </authors>
  <commentList>
    <comment ref="E7" authorId="0">
      <text>
        <r>
          <rPr>
            <b/>
            <sz val="12"/>
            <rFont val="Tahoma"/>
            <family val="2"/>
          </rPr>
          <t>If you want add Discription of the Room, enter here, for all the rooms.</t>
        </r>
      </text>
    </comment>
  </commentList>
</comments>
</file>

<file path=xl/sharedStrings.xml><?xml version="1.0" encoding="utf-8"?>
<sst xmlns="http://schemas.openxmlformats.org/spreadsheetml/2006/main" count="1003" uniqueCount="373">
  <si>
    <t>PROFORMA - II</t>
  </si>
  <si>
    <t>(To be given by the invigilator to the Chief Superintendent after comletion of the examination)</t>
  </si>
  <si>
    <t>Date:</t>
  </si>
  <si>
    <t>Subject Code:</t>
  </si>
  <si>
    <t>Room No:</t>
  </si>
  <si>
    <t>Centre No:</t>
  </si>
  <si>
    <t>Centre Name:</t>
  </si>
  <si>
    <t>No of Candidates allotted to the Room</t>
  </si>
  <si>
    <t>Name of the Invigilator</t>
  </si>
  <si>
    <t>Main Answer Books</t>
  </si>
  <si>
    <t>From</t>
  </si>
  <si>
    <t>To</t>
  </si>
  <si>
    <t>Total</t>
  </si>
  <si>
    <t>Roll Nos of Absentees</t>
  </si>
  <si>
    <t>Signature of the Invigilator</t>
  </si>
  <si>
    <t>PROFORMA - III</t>
  </si>
  <si>
    <t>District Name:</t>
  </si>
  <si>
    <t>District Code:</t>
  </si>
  <si>
    <t>S. No</t>
  </si>
  <si>
    <t>Date</t>
  </si>
  <si>
    <t>Paper Code</t>
  </si>
  <si>
    <t>Opening Balance</t>
  </si>
  <si>
    <t>Used</t>
  </si>
  <si>
    <t>Closing Balance</t>
  </si>
  <si>
    <t>Remarks</t>
  </si>
  <si>
    <t>Signature of the Dept. Officer</t>
  </si>
  <si>
    <t>Signature of the Chief Superintendent</t>
  </si>
  <si>
    <t>ISSUE OF CODED MAIN &amp; ADDITIONAL ANSWER BOOKS IN THE ROOMS BY THE INVIGILATOR</t>
  </si>
  <si>
    <t>Roll Number</t>
  </si>
  <si>
    <t>Sl.No. of Main Answer Books issued</t>
  </si>
  <si>
    <t>Sl.No. of Additional Answer Books issued</t>
  </si>
  <si>
    <r>
      <t>1</t>
    </r>
    <r>
      <rPr>
        <vertAlign val="superscript"/>
        <sz val="11"/>
        <color indexed="8"/>
        <rFont val="Calibri"/>
        <family val="2"/>
      </rPr>
      <t xml:space="preserve">st </t>
    </r>
    <r>
      <rPr>
        <sz val="11"/>
        <color indexed="8"/>
        <rFont val="Calibri"/>
        <family val="2"/>
      </rPr>
      <t>Addl</t>
    </r>
  </si>
  <si>
    <r>
      <t>2</t>
    </r>
    <r>
      <rPr>
        <vertAlign val="superscript"/>
        <sz val="11"/>
        <color indexed="8"/>
        <rFont val="Calibri"/>
        <family val="2"/>
      </rPr>
      <t>nd</t>
    </r>
    <r>
      <rPr>
        <sz val="11"/>
        <color theme="1"/>
        <rFont val="Calibri"/>
        <family val="2"/>
      </rPr>
      <t xml:space="preserve"> Addl</t>
    </r>
  </si>
  <si>
    <r>
      <t>3</t>
    </r>
    <r>
      <rPr>
        <vertAlign val="superscript"/>
        <sz val="11"/>
        <color indexed="8"/>
        <rFont val="Calibri"/>
        <family val="2"/>
      </rPr>
      <t>rd</t>
    </r>
    <r>
      <rPr>
        <sz val="11"/>
        <color theme="1"/>
        <rFont val="Calibri"/>
        <family val="2"/>
      </rPr>
      <t xml:space="preserve"> Addl</t>
    </r>
  </si>
  <si>
    <r>
      <t>4</t>
    </r>
    <r>
      <rPr>
        <vertAlign val="superscript"/>
        <sz val="11"/>
        <color indexed="8"/>
        <rFont val="Calibri"/>
        <family val="2"/>
      </rPr>
      <t xml:space="preserve">th </t>
    </r>
    <r>
      <rPr>
        <sz val="11"/>
        <color theme="1"/>
        <rFont val="Calibri"/>
        <family val="2"/>
      </rPr>
      <t>Addl</t>
    </r>
  </si>
  <si>
    <r>
      <t>5</t>
    </r>
    <r>
      <rPr>
        <vertAlign val="superscript"/>
        <sz val="11"/>
        <color indexed="8"/>
        <rFont val="Calibri"/>
        <family val="2"/>
      </rPr>
      <t>th</t>
    </r>
    <r>
      <rPr>
        <sz val="11"/>
        <color theme="1"/>
        <rFont val="Calibri"/>
        <family val="2"/>
      </rPr>
      <t xml:space="preserve"> Addl</t>
    </r>
  </si>
  <si>
    <t>Signature of the Candidate</t>
  </si>
  <si>
    <r>
      <t>6</t>
    </r>
    <r>
      <rPr>
        <vertAlign val="superscript"/>
        <sz val="11"/>
        <color indexed="8"/>
        <rFont val="Calibri"/>
        <family val="2"/>
      </rPr>
      <t>th</t>
    </r>
    <r>
      <rPr>
        <sz val="11"/>
        <color theme="1"/>
        <rFont val="Calibri"/>
        <family val="2"/>
      </rPr>
      <t xml:space="preserve"> Addl</t>
    </r>
  </si>
  <si>
    <t>Item</t>
  </si>
  <si>
    <t>Received</t>
  </si>
  <si>
    <t>Balance</t>
  </si>
  <si>
    <t>No of Main Answer Books</t>
  </si>
  <si>
    <t>No of Additional Answer Books</t>
  </si>
  <si>
    <t>Centre No and Name:</t>
  </si>
  <si>
    <t>Paper Code and Name:</t>
  </si>
  <si>
    <t>(To be filled and furnished by the Invigilator to the Chief Superintendent)</t>
  </si>
  <si>
    <t>PROFORMA - IV</t>
  </si>
  <si>
    <t>CONSOLIDATED STATEMENT OF ISSUE &amp; RECEIPT OF CODED MAIN, ADDITIONAL ANSWER BOOKS &amp; PAPER STICKERS</t>
  </si>
  <si>
    <t>(To be maintained and furnished by the Chief Superintendent &amp; Departmental Officer to the DEO &amp; DGE)</t>
  </si>
  <si>
    <t>Number of Candidates allotted</t>
  </si>
  <si>
    <t>Additional Answer Sheets</t>
  </si>
  <si>
    <t>Paper Stickers</t>
  </si>
  <si>
    <t>PROFORMA - V</t>
  </si>
  <si>
    <t>CONSOLIDATED STATEMENT SHOWING THE BLANK BAR CODED OMR SHEETS USED</t>
  </si>
  <si>
    <t>S.No</t>
  </si>
  <si>
    <t>Date of Examination</t>
  </si>
  <si>
    <t>Paper Code &amp; Name</t>
  </si>
  <si>
    <t>Blank Bar Coded OMR sheet No used</t>
  </si>
  <si>
    <t>District Code &amp; Name:</t>
  </si>
  <si>
    <t>*</t>
  </si>
  <si>
    <t>Day wise reports shall be prepared and sent to the O/o the Director of Govt. Examinaions along with other Center Material</t>
  </si>
  <si>
    <t>If no blank OMR sheets are used 'Nil' report must be submitted day wise separately for paper I and  paper II.</t>
  </si>
  <si>
    <t>Sl. No of non-standard OMR sheet used</t>
  </si>
  <si>
    <t>If no blank OMR sheets are used 'Nil' report must be obtained from the Invigilator, day wise separately for every paper I and  paper II.</t>
  </si>
  <si>
    <t>This statement shall be obtained from the invigilator daily from English Paper I to Social Studies Paper II.</t>
  </si>
  <si>
    <t>Room Number:</t>
  </si>
  <si>
    <t>Roll Numbers Alloted</t>
  </si>
  <si>
    <t>Consolidation</t>
  </si>
  <si>
    <t>EM</t>
  </si>
  <si>
    <t>TM:</t>
  </si>
  <si>
    <t>EM:</t>
  </si>
  <si>
    <t>Telugu:</t>
  </si>
  <si>
    <t>Com.Telugu:</t>
  </si>
  <si>
    <t>FL Hidi:</t>
  </si>
  <si>
    <t>FL Urdu:</t>
  </si>
  <si>
    <t>Spl.Telugu:</t>
  </si>
  <si>
    <t>TM</t>
  </si>
  <si>
    <t>CTM</t>
  </si>
  <si>
    <t>CEM</t>
  </si>
  <si>
    <t>HEM</t>
  </si>
  <si>
    <t>UTM</t>
  </si>
  <si>
    <t>UEM</t>
  </si>
  <si>
    <t>ROOM NUMBER: 1</t>
  </si>
  <si>
    <t>ROOM NUMBER: 2</t>
  </si>
  <si>
    <t>ROOM NUMBER: 3</t>
  </si>
  <si>
    <t>ROOM NUMBER: 4</t>
  </si>
  <si>
    <t>ROOM NUMBER: 5</t>
  </si>
  <si>
    <t>ROOM NUMBER: 6</t>
  </si>
  <si>
    <t>ROOM NUMBER: 7</t>
  </si>
  <si>
    <t>ROOM NUMBER: 8</t>
  </si>
  <si>
    <t>ROOM NUMBER: 9</t>
  </si>
  <si>
    <t>ROOM NUMBER: 10</t>
  </si>
  <si>
    <t>09H/09T</t>
  </si>
  <si>
    <t>13E/29E</t>
  </si>
  <si>
    <t>14E/30E</t>
  </si>
  <si>
    <t>15T/15E</t>
  </si>
  <si>
    <t>16T/16E</t>
  </si>
  <si>
    <t>19T/19E</t>
  </si>
  <si>
    <t>30T/20E</t>
  </si>
  <si>
    <t>21T/21E</t>
  </si>
  <si>
    <t>22T/22E</t>
  </si>
  <si>
    <t>Year</t>
  </si>
  <si>
    <t>Centre Code</t>
  </si>
  <si>
    <t>District Name</t>
  </si>
  <si>
    <t>District Code</t>
  </si>
  <si>
    <t>Centre Name</t>
  </si>
  <si>
    <t>Advanced(1)/Regular(2)</t>
  </si>
  <si>
    <t>ROOM NUMBER: 11</t>
  </si>
  <si>
    <t>ROOM NUMBER: 12</t>
  </si>
  <si>
    <t>ROOM NUMBER: 13</t>
  </si>
  <si>
    <t>ROOM NUMBER: 14</t>
  </si>
  <si>
    <t>ROOM NUMBER: 15</t>
  </si>
  <si>
    <t>Name &amp; Address of the Examination Personnel</t>
  </si>
  <si>
    <t>Designation in Exams</t>
  </si>
  <si>
    <t>Date &amp; Time of Reporting</t>
  </si>
  <si>
    <t>Signature</t>
  </si>
  <si>
    <t>REPORTING OF THE EXAMINATION PERSONNEL</t>
  </si>
  <si>
    <t>Chief Superintendent</t>
  </si>
  <si>
    <t>Departmental Officer</t>
  </si>
  <si>
    <t>Invigilator</t>
  </si>
  <si>
    <t>Place</t>
  </si>
  <si>
    <t>SEATING ARRANGEMENT</t>
  </si>
  <si>
    <t>Room No</t>
  </si>
  <si>
    <t>Initial</t>
  </si>
  <si>
    <t>Chief</t>
  </si>
  <si>
    <t>DO</t>
  </si>
  <si>
    <t xml:space="preserve">ATTENDANCE CUM ROOM ALLOTMENT </t>
  </si>
  <si>
    <t>Day</t>
  </si>
  <si>
    <t>Q.P. Received</t>
  </si>
  <si>
    <t>Q.P. Issued</t>
  </si>
  <si>
    <t>Q.P. in balance</t>
  </si>
  <si>
    <t>Part A</t>
  </si>
  <si>
    <t>Part B</t>
  </si>
  <si>
    <t>Signatures of Chief and DO</t>
  </si>
  <si>
    <t>01T</t>
  </si>
  <si>
    <t>03T</t>
  </si>
  <si>
    <t>01H</t>
  </si>
  <si>
    <t>01U</t>
  </si>
  <si>
    <t>02T</t>
  </si>
  <si>
    <t>04S</t>
  </si>
  <si>
    <t>02H</t>
  </si>
  <si>
    <t>02U</t>
  </si>
  <si>
    <t>09H</t>
  </si>
  <si>
    <t>09T</t>
  </si>
  <si>
    <t>13E</t>
  </si>
  <si>
    <t>29E</t>
  </si>
  <si>
    <t>14E</t>
  </si>
  <si>
    <t>30E</t>
  </si>
  <si>
    <t>15T</t>
  </si>
  <si>
    <t>15E</t>
  </si>
  <si>
    <t>16T</t>
  </si>
  <si>
    <t>16E</t>
  </si>
  <si>
    <t>19T</t>
  </si>
  <si>
    <t>19E</t>
  </si>
  <si>
    <t>20T</t>
  </si>
  <si>
    <t>20E</t>
  </si>
  <si>
    <t>21T</t>
  </si>
  <si>
    <t>21E</t>
  </si>
  <si>
    <t>22T</t>
  </si>
  <si>
    <t>22E</t>
  </si>
  <si>
    <t>Vocational</t>
  </si>
  <si>
    <t>QUESTION PAPER ACCOUNT</t>
  </si>
  <si>
    <t>Signature of the Departmental Officer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</si>
  <si>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</si>
  <si>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</si>
  <si>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</si>
  <si>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</si>
  <si>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</si>
  <si>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</si>
  <si>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</si>
  <si>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</si>
  <si>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</si>
  <si>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</si>
  <si>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</si>
  <si>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</si>
  <si>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</si>
  <si>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</si>
  <si>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</si>
  <si>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</si>
  <si>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</si>
  <si>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Subject Code</t>
  </si>
  <si>
    <t>Address of the Camp Office, to where the parcel is dispatched</t>
  </si>
  <si>
    <t>District</t>
  </si>
  <si>
    <t>Weight of the Parcel</t>
  </si>
  <si>
    <t>Speed Post Receipt No</t>
  </si>
  <si>
    <t>SPEED POST ACCOUNT</t>
  </si>
  <si>
    <t>Designation</t>
  </si>
  <si>
    <t>No of Days</t>
  </si>
  <si>
    <t>Rate of Remuneration</t>
  </si>
  <si>
    <t>Paid</t>
  </si>
  <si>
    <t>Signature of the Incumbent</t>
  </si>
  <si>
    <t>ACQUITTANCE FOR REMUNERATION</t>
  </si>
  <si>
    <t>Totals</t>
  </si>
  <si>
    <t>Working Days</t>
  </si>
  <si>
    <t>is drawn and disbursed to the incumbents by me.</t>
  </si>
  <si>
    <t>Station:</t>
  </si>
  <si>
    <t>TA</t>
  </si>
  <si>
    <t>ACQUITTANCE FOR TA &amp; DA</t>
  </si>
  <si>
    <t xml:space="preserve">(Rupees __________________________________________only) </t>
  </si>
  <si>
    <t>DA/Convayence</t>
  </si>
  <si>
    <t>HTM</t>
  </si>
  <si>
    <t>Ordinary Telugu with TM</t>
  </si>
  <si>
    <t>Ordinary Telugu with EM</t>
  </si>
  <si>
    <t>FL Hindi with TM</t>
  </si>
  <si>
    <t>FL Urdu with TM</t>
  </si>
  <si>
    <t>FL Hindi with EM</t>
  </si>
  <si>
    <t>FL Urdu with EM</t>
  </si>
  <si>
    <t>Waterman</t>
  </si>
  <si>
    <t>Sweeper</t>
  </si>
  <si>
    <t>Attender</t>
  </si>
  <si>
    <t>Jr. Asst.</t>
  </si>
  <si>
    <t>01T/01U/03T</t>
  </si>
  <si>
    <t>(To be maintained and furnished by the Chief Superintendent &amp; Departmental Officer to send to the DEO &amp; DGE)</t>
  </si>
  <si>
    <t>Centre No &amp; Name:</t>
  </si>
  <si>
    <t>Dt Code &amp; Name:</t>
  </si>
  <si>
    <t>Composite Telugu with TM</t>
  </si>
  <si>
    <t>TM=Ordinary Telugu with TM / EM=Ordinary Telugu with EM / CTM=Composite Telugu with TM / CEM=Composite Telugu with TM / HTM=FL Hindi with TM / HEM=FL Hindi with EM / UTM=FL Urdu with TM / UEM=FL Urdu with EM</t>
  </si>
  <si>
    <t>SEATING ARRANGEMENT &amp; QUESTION PAPER DISTRIBUTION GUIDE</t>
  </si>
  <si>
    <t>PROFORMA - VI</t>
  </si>
  <si>
    <t>Regd.No. with check digit</t>
  </si>
  <si>
    <r>
      <t>1</t>
    </r>
    <r>
      <rPr>
        <vertAlign val="superscript"/>
        <sz val="12"/>
        <color indexed="8"/>
        <rFont val="Times New Roman"/>
        <family val="1"/>
      </rPr>
      <t>st</t>
    </r>
    <r>
      <rPr>
        <sz val="12"/>
        <color indexed="8"/>
        <rFont val="Times New Roman"/>
        <family val="1"/>
      </rPr>
      <t xml:space="preserve">  Language</t>
    </r>
  </si>
  <si>
    <r>
      <t>2</t>
    </r>
    <r>
      <rPr>
        <vertAlign val="superscript"/>
        <sz val="12"/>
        <color indexed="8"/>
        <rFont val="Times New Roman"/>
        <family val="1"/>
      </rPr>
      <t>nd</t>
    </r>
    <r>
      <rPr>
        <sz val="12"/>
        <color indexed="8"/>
        <rFont val="Times New Roman"/>
        <family val="1"/>
      </rPr>
      <t xml:space="preserve"> Language</t>
    </r>
  </si>
  <si>
    <r>
      <t>3</t>
    </r>
    <r>
      <rPr>
        <vertAlign val="superscript"/>
        <sz val="12"/>
        <color indexed="8"/>
        <rFont val="Times New Roman"/>
        <family val="1"/>
      </rPr>
      <t>rd</t>
    </r>
    <r>
      <rPr>
        <sz val="12"/>
        <color indexed="8"/>
        <rFont val="Times New Roman"/>
        <family val="1"/>
      </rPr>
      <t xml:space="preserve">  Language</t>
    </r>
  </si>
  <si>
    <t>Mathematics</t>
  </si>
  <si>
    <t>General Science</t>
  </si>
  <si>
    <t>Social Studies</t>
  </si>
  <si>
    <t>Acad. Course</t>
  </si>
  <si>
    <t>Comp. Course</t>
  </si>
  <si>
    <t>Paper I</t>
  </si>
  <si>
    <t>Paper II</t>
  </si>
  <si>
    <t>Total No. of papers absent</t>
  </si>
  <si>
    <t>CONSOLIDATED ABSENTEES STATEMENT</t>
  </si>
  <si>
    <t>Room No.</t>
  </si>
  <si>
    <t>Register Numbers of Absentees</t>
  </si>
  <si>
    <t>Number of Absentees</t>
  </si>
  <si>
    <t>Day wise Absentees Statement</t>
  </si>
  <si>
    <t>02T/02U/04S/23</t>
  </si>
  <si>
    <t>Acquittance Balance Claim</t>
  </si>
  <si>
    <t xml:space="preserve">Covering Letter-Post Examination Metirial </t>
  </si>
  <si>
    <t>Reciept of any Expenditure</t>
  </si>
  <si>
    <t>Relieving Certificate</t>
  </si>
  <si>
    <t>0421</t>
  </si>
  <si>
    <t>Composite Telugu with EM</t>
  </si>
  <si>
    <t>TM=Ordinary Telugu with TM / EM=Ordinary Telugu with EM / CTM=Composite Telugu with TM / CEM=Composite Telugu with EM / HTM=FL Hindi with TM / HEM=FL Hindi with EM / UTM=FL Urdu with TM / UEM=FL Urdu with EM</t>
  </si>
  <si>
    <t>Hindi</t>
  </si>
  <si>
    <t>Paper Codes</t>
  </si>
  <si>
    <t>Examination schedule</t>
  </si>
  <si>
    <t>DAY 1  : 01T,03T,01U,01H</t>
  </si>
  <si>
    <t>DAY 4  : 13E,29E</t>
  </si>
  <si>
    <t>DAY 8  : 19T,19E</t>
  </si>
  <si>
    <t>DAY 5  : 14E,30E</t>
  </si>
  <si>
    <t>DAY 6  : 15T,15E</t>
  </si>
  <si>
    <t>DAY 7  : 16T,16E</t>
  </si>
  <si>
    <t>DAY 9  : 20T,20E</t>
  </si>
  <si>
    <t>DAY 10: 21T,21E</t>
  </si>
  <si>
    <t>DAY 11: 22T,22E</t>
  </si>
  <si>
    <t>DAY 12: 24,26,28</t>
  </si>
  <si>
    <t>DAY 13: Vocational</t>
  </si>
  <si>
    <t>DAY 3  : 09H,09T,11E</t>
  </si>
  <si>
    <t>DAY 2  : 02T,04S,02U,02H,23,25,27</t>
  </si>
  <si>
    <t>Adnl DO</t>
  </si>
  <si>
    <t>Regd. Nos of Candidates alloted to the Centre</t>
  </si>
  <si>
    <t>Seating Arrangement</t>
  </si>
  <si>
    <t>Question Paper Distribution Plan</t>
  </si>
  <si>
    <t>Main Answer Books Received</t>
  </si>
  <si>
    <t>Additional Answer Books Received</t>
  </si>
  <si>
    <t xml:space="preserve">Main Answer Books Unused &amp; Returned </t>
  </si>
  <si>
    <t xml:space="preserve">Additional Answer Books Unused &amp; Returned </t>
  </si>
  <si>
    <t>Reporting of Examination Personnel</t>
  </si>
  <si>
    <t>Question Paper Account</t>
  </si>
  <si>
    <t>Proforma II</t>
  </si>
  <si>
    <t>Proforma III</t>
  </si>
  <si>
    <t>Proforma IV</t>
  </si>
  <si>
    <t>Proforma V</t>
  </si>
  <si>
    <t>Proforma VI</t>
  </si>
  <si>
    <t>Day wise Absentee statement</t>
  </si>
  <si>
    <t>Consolidate Absentee statement</t>
  </si>
  <si>
    <t>Acquittance for Remuneration</t>
  </si>
  <si>
    <t>Acquittance for TA &amp; DA</t>
  </si>
  <si>
    <t xml:space="preserve">Attendance and Room allotment </t>
  </si>
  <si>
    <t>Postal Dispatch of Bundles</t>
  </si>
  <si>
    <t>One copy for a room every day</t>
  </si>
  <si>
    <t>One copy for the Centre every day</t>
  </si>
  <si>
    <t>One copy for the whole examinations</t>
  </si>
  <si>
    <t xml:space="preserve">One copy </t>
  </si>
  <si>
    <t>As required</t>
  </si>
  <si>
    <t>One for each invigilator</t>
  </si>
  <si>
    <t>To notice board and DGE</t>
  </si>
  <si>
    <t>To every examinnation room</t>
  </si>
  <si>
    <t>One copy</t>
  </si>
  <si>
    <t>ENTER THE CODES MANUALLY</t>
  </si>
  <si>
    <t>CHECK FOR THE FIRST &amp; SECOND DAY</t>
  </si>
  <si>
    <t>General Telugu</t>
  </si>
  <si>
    <t>Com.Telugu</t>
  </si>
  <si>
    <t>First Language Hidi</t>
  </si>
  <si>
    <t>First Language Urdu</t>
  </si>
  <si>
    <t>TOTAL</t>
  </si>
  <si>
    <t>CHECK FOR THE THIRD DAY</t>
  </si>
  <si>
    <t>Special Telugu</t>
  </si>
  <si>
    <t>Special engilsh</t>
  </si>
  <si>
    <t>Telugu Medium</t>
  </si>
  <si>
    <t>English Medium</t>
  </si>
  <si>
    <r>
      <t>CHECK FROM 4</t>
    </r>
    <r>
      <rPr>
        <vertAlign val="superscript"/>
        <sz val="11"/>
        <rFont val="Calibri"/>
        <family val="2"/>
      </rPr>
      <t>th</t>
    </r>
    <r>
      <rPr>
        <sz val="11"/>
        <rFont val="Calibri"/>
        <family val="2"/>
      </rPr>
      <t xml:space="preserve"> DAY ONWARDS</t>
    </r>
  </si>
  <si>
    <t>ISSUE OF MAIN / ADDITIONAL ANSWER BOOKS TO THE INVIGILATOR</t>
  </si>
  <si>
    <t>only)</t>
  </si>
  <si>
    <t>Work Days</t>
  </si>
  <si>
    <t>Enter all the red coloured DATA</t>
  </si>
  <si>
    <t>Actual expenditure INCURRED under</t>
  </si>
  <si>
    <t>TA &amp; DA</t>
  </si>
  <si>
    <t>Remu.+Conti.</t>
  </si>
  <si>
    <t>Amount now sanctioned</t>
  </si>
  <si>
    <t>Amount yet to be sanctioned</t>
  </si>
  <si>
    <t>Balance Acquittance for TA &amp; DA, Remuneration &amp; Contingencies</t>
  </si>
  <si>
    <t>Signature of the Chief</t>
  </si>
  <si>
    <t xml:space="preserve">From </t>
  </si>
  <si>
    <t>Sri. Sathyam,</t>
  </si>
  <si>
    <t>The Chief superintendent,</t>
  </si>
  <si>
    <t xml:space="preserve">Additional Joint Secretary, </t>
  </si>
  <si>
    <t>O/o Director of Govt. Exams AP,</t>
  </si>
  <si>
    <t>Hyderabad.</t>
  </si>
  <si>
    <t>Sir,</t>
  </si>
  <si>
    <t>Thanking you sir.</t>
  </si>
  <si>
    <t>Yours faithfully,</t>
  </si>
  <si>
    <t xml:space="preserve">Dt: </t>
  </si>
  <si>
    <t xml:space="preserve">Sub:  </t>
  </si>
  <si>
    <t>Corrected copy of Nominal Roll duly marking the corrections and absentees, (……Pages)</t>
  </si>
  <si>
    <t>Corrected copies of Nominal Rolls, submitted by the Headmasters of respective schools (……..Pages),</t>
  </si>
  <si>
    <t>Consolidated absentees statement ( …Pages) with absentees OMR sheets(no:   )</t>
  </si>
  <si>
    <t>Attendance sheets of the Centre.</t>
  </si>
  <si>
    <t>Stationary Account (Proforma IV)</t>
  </si>
  <si>
    <t>Seating arrangement Statement</t>
  </si>
  <si>
    <t>Room wise, Roll number wise, Date wise, Paper code wise ‘Main answer books and Additional book’ issue statement ( bunch of Proformae III)</t>
  </si>
  <si>
    <t>Statement of Blank OMR sheets used (bunch of Proformae V and VI)</t>
  </si>
  <si>
    <t>Question paper account,</t>
  </si>
  <si>
    <t>Day wise speed post account particulars,</t>
  </si>
  <si>
    <t xml:space="preserve">Report of declaration cases. </t>
  </si>
  <si>
    <t>D – forms</t>
  </si>
  <si>
    <t>Spoiled OMR sheets / absentee OMR sheets</t>
  </si>
  <si>
    <t>RECEIPT</t>
  </si>
  <si>
    <t>Signature of the Receiver.</t>
  </si>
  <si>
    <t>Admitted, Paid and cancelled.</t>
  </si>
  <si>
    <t>Passed for Rs:. . . . . . . . . . . (Rupees. . . . . . . . . . . . . . . . . . . . . . . . . . . . . . . . . . . . . . . . . . . . . . . . . . . . . . . . . . . . . . . . . . . . . only)</t>
  </si>
  <si>
    <t>Chief superintendent</t>
  </si>
  <si>
    <t>Dt:</t>
  </si>
  <si>
    <t>Signature of the Chief superintendent,</t>
  </si>
  <si>
    <t>Chapel Road, Nampalli,</t>
  </si>
  <si>
    <t>Prepared by T. V. Rama Kumar, Headmaster, ZPPHS, Mulumudi, Nellore Dt.</t>
  </si>
  <si>
    <t>Seating arrangement sheets for roomwise pads</t>
  </si>
  <si>
    <t>30.03.2012</t>
  </si>
  <si>
    <t>31.03.2012</t>
  </si>
  <si>
    <t>02.04.2012</t>
  </si>
  <si>
    <t>03.04.2012</t>
  </si>
  <si>
    <t>04.04.2012</t>
  </si>
  <si>
    <t>07.04.2012</t>
  </si>
  <si>
    <t>09.04.2012</t>
  </si>
  <si>
    <t>10.04.2012</t>
  </si>
  <si>
    <t>11.04.2012</t>
  </si>
  <si>
    <t>O</t>
  </si>
  <si>
    <t>Enter the centre details and print all the sheets except 4, 13, 14, 15 and 19. You need to fill the forms manually.</t>
  </si>
  <si>
    <t>Entere the details of staff in the above table and print the sheets 4, 14, 15.</t>
  </si>
  <si>
    <t>Enter the Confidential adresses and print the sheet 13. You need to fill the remaining columns manually.</t>
  </si>
  <si>
    <t>S</t>
  </si>
  <si>
    <t>PC</t>
  </si>
  <si>
    <t>SSC PUBLIC EXAMINATIONS :: CHIEF SUPERINTENDENT'S RECORDS</t>
  </si>
  <si>
    <r>
      <t>If you want to feed all the entrees on computer and print, You may unprotect the sheets with the pass word "</t>
    </r>
    <r>
      <rPr>
        <b/>
        <sz val="12"/>
        <color indexed="10"/>
        <rFont val="Calibri"/>
        <family val="2"/>
      </rPr>
      <t>nellore</t>
    </r>
    <r>
      <rPr>
        <sz val="12"/>
        <color indexed="8"/>
        <rFont val="Calibri"/>
        <family val="2"/>
      </rPr>
      <t>"</t>
    </r>
  </si>
  <si>
    <t>Work with smile and care</t>
  </si>
  <si>
    <t>D.SANKARAIAH</t>
  </si>
  <si>
    <t>MOHAN</t>
  </si>
  <si>
    <t>22.03.2012</t>
  </si>
  <si>
    <t>23.03.2012</t>
  </si>
  <si>
    <t>24.03.2012</t>
  </si>
  <si>
    <t>SRIPUJITHA HIGH SCHOOL</t>
  </si>
  <si>
    <t>GUNTUR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</si>
</sst>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[$-809]dd\ mmmm\ yyyy"/>
    <numFmt numFmtId="179" formatCode="d\.m\.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\.mm\.yyyy;@"/>
    <numFmt numFmtId="185" formatCode="mmm\-yyyy"/>
    <numFmt numFmtId="186" formatCode="dd\.mm\.yy;@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vertAlign val="superscript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2"/>
      <name val="Tahoma"/>
      <family val="2"/>
    </font>
    <font>
      <sz val="12"/>
      <name val="Calibri"/>
      <family val="2"/>
    </font>
    <font>
      <b/>
      <sz val="10"/>
      <name val="Calibri"/>
      <family val="2"/>
    </font>
    <font>
      <vertAlign val="superscript"/>
      <sz val="11"/>
      <name val="Calibri"/>
      <family val="2"/>
    </font>
    <font>
      <b/>
      <sz val="18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9"/>
      <name val="Calibri"/>
      <family val="2"/>
    </font>
    <font>
      <sz val="11"/>
      <color indexed="44"/>
      <name val="Calibri"/>
      <family val="2"/>
    </font>
    <font>
      <b/>
      <sz val="10"/>
      <color indexed="44"/>
      <name val="Calibri"/>
      <family val="2"/>
    </font>
    <font>
      <sz val="11"/>
      <color indexed="49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sz val="12"/>
      <color indexed="9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Bookman Old Style"/>
      <family val="1"/>
    </font>
    <font>
      <i/>
      <sz val="14"/>
      <color indexed="8"/>
      <name val="Monotype Corsiva"/>
      <family val="4"/>
    </font>
    <font>
      <b/>
      <sz val="11"/>
      <color indexed="60"/>
      <name val="Calibri"/>
      <family val="2"/>
    </font>
    <font>
      <b/>
      <i/>
      <sz val="14"/>
      <color indexed="56"/>
      <name val="Brush Script MT"/>
      <family val="4"/>
    </font>
    <font>
      <i/>
      <sz val="14"/>
      <color indexed="56"/>
      <name val="Monotype Corsiva"/>
      <family val="4"/>
    </font>
    <font>
      <b/>
      <sz val="16"/>
      <color indexed="40"/>
      <name val="Calibri"/>
      <family val="2"/>
    </font>
    <font>
      <b/>
      <sz val="11"/>
      <color indexed="18"/>
      <name val="Calibri"/>
      <family val="2"/>
    </font>
    <font>
      <sz val="9"/>
      <color indexed="9"/>
      <name val="Calibri"/>
      <family val="2"/>
    </font>
    <font>
      <sz val="16"/>
      <color indexed="13"/>
      <name val="Calibri"/>
      <family val="2"/>
    </font>
    <font>
      <sz val="11"/>
      <color indexed="8"/>
      <name val="Bookman Old Style"/>
      <family val="1"/>
    </font>
    <font>
      <sz val="16"/>
      <color indexed="8"/>
      <name val="Bookman Old Style"/>
      <family val="1"/>
    </font>
    <font>
      <sz val="16"/>
      <color indexed="8"/>
      <name val="Times New Roman"/>
      <family val="1"/>
    </font>
    <font>
      <b/>
      <sz val="14"/>
      <color indexed="6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sz val="11"/>
      <color theme="3" tint="0.5999900102615356"/>
      <name val="Calibri"/>
      <family val="2"/>
    </font>
    <font>
      <b/>
      <sz val="10"/>
      <color theme="3" tint="0.5999900102615356"/>
      <name val="Calibri"/>
      <family val="2"/>
    </font>
    <font>
      <sz val="11"/>
      <color theme="8" tint="-0.24997000396251678"/>
      <name val="Calibri"/>
      <family val="2"/>
    </font>
    <font>
      <b/>
      <sz val="10"/>
      <color rgb="FFFF0000"/>
      <name val="Calibri"/>
      <family val="2"/>
    </font>
    <font>
      <sz val="8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Bookman Old Style"/>
      <family val="1"/>
    </font>
    <font>
      <i/>
      <sz val="14"/>
      <color theme="1"/>
      <name val="Monotype Corsiva"/>
      <family val="4"/>
    </font>
    <font>
      <sz val="11"/>
      <color theme="9" tint="-0.4999699890613556"/>
      <name val="Calibri"/>
      <family val="2"/>
    </font>
    <font>
      <b/>
      <sz val="11"/>
      <color theme="9" tint="-0.4999699890613556"/>
      <name val="Calibri"/>
      <family val="2"/>
    </font>
    <font>
      <b/>
      <i/>
      <sz val="14"/>
      <color theme="3" tint="-0.4999699890613556"/>
      <name val="Brush Script MT"/>
      <family val="4"/>
    </font>
    <font>
      <i/>
      <sz val="14"/>
      <color theme="3" tint="-0.4999699890613556"/>
      <name val="Monotype Corsiva"/>
      <family val="4"/>
    </font>
    <font>
      <b/>
      <sz val="10"/>
      <color theme="1"/>
      <name val="Calibri"/>
      <family val="2"/>
    </font>
    <font>
      <sz val="9"/>
      <color theme="0"/>
      <name val="Calibri"/>
      <family val="2"/>
    </font>
    <font>
      <b/>
      <sz val="11"/>
      <color theme="4" tint="-0.4999699890613556"/>
      <name val="Calibri"/>
      <family val="2"/>
    </font>
    <font>
      <b/>
      <sz val="16"/>
      <color rgb="FF00B0F0"/>
      <name val="Calibri"/>
      <family val="2"/>
    </font>
    <font>
      <b/>
      <sz val="12"/>
      <color rgb="FFFF0000"/>
      <name val="Calibri"/>
      <family val="2"/>
    </font>
    <font>
      <sz val="16"/>
      <color rgb="FFFFFF00"/>
      <name val="Calibri"/>
      <family val="2"/>
    </font>
    <font>
      <sz val="11"/>
      <color theme="1"/>
      <name val="Bookman Old Style"/>
      <family val="1"/>
    </font>
    <font>
      <sz val="16"/>
      <color theme="1"/>
      <name val="Bookman Old Style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00B0F0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/>
      <bottom style="thin">
        <color indexed="44"/>
      </bottom>
    </border>
    <border>
      <left style="thin"/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/>
      <top style="thin">
        <color indexed="44"/>
      </top>
      <bottom style="thin">
        <color indexed="44"/>
      </bottom>
    </border>
    <border>
      <left style="thin"/>
      <right style="thin">
        <color indexed="44"/>
      </right>
      <top style="thin">
        <color indexed="44"/>
      </top>
      <bottom style="thin"/>
    </border>
    <border>
      <left style="thin">
        <color indexed="44"/>
      </left>
      <right style="thin">
        <color indexed="44"/>
      </right>
      <top style="thin">
        <color indexed="44"/>
      </top>
      <bottom style="thin"/>
    </border>
    <border>
      <left style="thin">
        <color indexed="44"/>
      </left>
      <right style="thin"/>
      <top style="thin">
        <color indexed="44"/>
      </top>
      <bottom style="thin"/>
    </border>
    <border>
      <left style="thin"/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44"/>
      </left>
      <right style="thin"/>
      <top>
        <color indexed="63"/>
      </top>
      <bottom style="thin">
        <color indexed="44"/>
      </bottom>
    </border>
    <border>
      <left style="thin"/>
      <right style="thin">
        <color indexed="44"/>
      </right>
      <top style="thin"/>
      <bottom style="thin"/>
    </border>
    <border>
      <left style="thin">
        <color indexed="44"/>
      </left>
      <right style="thin">
        <color indexed="44"/>
      </right>
      <top style="thin"/>
      <bottom style="thin"/>
    </border>
    <border>
      <left style="thin">
        <color indexed="44"/>
      </left>
      <right style="thin"/>
      <top style="thin"/>
      <bottom style="thin"/>
    </border>
    <border>
      <left style="thin">
        <color indexed="44"/>
      </left>
      <right>
        <color indexed="63"/>
      </right>
      <top style="thin"/>
      <bottom style="thin"/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medium"/>
      <top style="thin">
        <color indexed="44"/>
      </top>
      <bottom style="thin">
        <color indexed="44"/>
      </bottom>
    </border>
    <border>
      <left style="medium"/>
      <right style="thin">
        <color indexed="44"/>
      </right>
      <top style="thin">
        <color indexed="44"/>
      </top>
      <bottom style="thin">
        <color indexed="44"/>
      </bottom>
    </border>
    <border>
      <left style="medium"/>
      <right style="thin">
        <color indexed="44"/>
      </right>
      <top style="thin">
        <color indexed="44"/>
      </top>
      <bottom style="medium"/>
    </border>
    <border>
      <left style="thin">
        <color indexed="44"/>
      </left>
      <right>
        <color indexed="63"/>
      </right>
      <top style="thin">
        <color indexed="44"/>
      </top>
      <bottom style="medium"/>
    </border>
    <border>
      <left style="thin"/>
      <right style="thin">
        <color indexed="44"/>
      </right>
      <top style="thin">
        <color indexed="44"/>
      </top>
      <bottom style="medium"/>
    </border>
    <border>
      <left style="thin">
        <color indexed="44"/>
      </left>
      <right style="thin"/>
      <top style="thin">
        <color indexed="44"/>
      </top>
      <bottom style="medium"/>
    </border>
    <border>
      <left>
        <color indexed="63"/>
      </left>
      <right style="thin">
        <color indexed="44"/>
      </right>
      <top style="thin">
        <color indexed="44"/>
      </top>
      <bottom style="medium"/>
    </border>
    <border>
      <left style="thin">
        <color indexed="44"/>
      </left>
      <right style="medium"/>
      <top style="thin">
        <color indexed="44"/>
      </top>
      <bottom style="medium"/>
    </border>
    <border>
      <left style="thin">
        <color indexed="44"/>
      </left>
      <right style="thin">
        <color indexed="44"/>
      </right>
      <top style="thin">
        <color indexed="44"/>
      </top>
      <bottom>
        <color indexed="63"/>
      </bottom>
    </border>
    <border>
      <left style="thin"/>
      <right>
        <color indexed="63"/>
      </right>
      <top style="thin"/>
      <bottom style="thin">
        <color indexed="44"/>
      </bottom>
    </border>
    <border>
      <left style="thin">
        <color indexed="44"/>
      </left>
      <right style="thin"/>
      <top style="thin"/>
      <bottom style="thin">
        <color indexed="44"/>
      </bottom>
    </border>
    <border>
      <left style="thin"/>
      <right>
        <color indexed="63"/>
      </right>
      <top style="thin">
        <color indexed="44"/>
      </top>
      <bottom style="thin">
        <color indexed="44"/>
      </bottom>
    </border>
    <border>
      <left style="thin"/>
      <right>
        <color indexed="63"/>
      </right>
      <top style="thin">
        <color indexed="44"/>
      </top>
      <bottom style="thin"/>
    </border>
    <border>
      <left>
        <color indexed="63"/>
      </left>
      <right>
        <color indexed="63"/>
      </right>
      <top style="thin"/>
      <bottom style="thin">
        <color indexed="44"/>
      </bottom>
    </border>
    <border>
      <left>
        <color indexed="63"/>
      </left>
      <right style="thin">
        <color indexed="44"/>
      </right>
      <top style="thin"/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/>
    </border>
    <border>
      <left>
        <color indexed="63"/>
      </left>
      <right style="thin">
        <color indexed="44"/>
      </right>
      <top style="thin">
        <color indexed="44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44"/>
      </left>
      <right>
        <color indexed="63"/>
      </right>
      <top>
        <color indexed="63"/>
      </top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/>
      <top style="hair">
        <color indexed="12"/>
      </top>
      <bottom style="hair">
        <color indexed="12"/>
      </bottom>
    </border>
    <border>
      <left style="medium"/>
      <right style="hair">
        <color indexed="12"/>
      </right>
      <top style="hair">
        <color indexed="12"/>
      </top>
      <bottom style="hair">
        <color indexed="12"/>
      </bottom>
    </border>
    <border>
      <left style="medium"/>
      <right style="hair">
        <color indexed="12"/>
      </right>
      <top style="hair">
        <color indexed="12"/>
      </top>
      <bottom style="medium"/>
    </border>
    <border>
      <left style="hair">
        <color indexed="12"/>
      </left>
      <right style="hair">
        <color indexed="12"/>
      </right>
      <top style="hair">
        <color indexed="12"/>
      </top>
      <bottom style="medium"/>
    </border>
    <border>
      <left style="hair">
        <color indexed="12"/>
      </left>
      <right style="medium"/>
      <top style="hair">
        <color indexed="12"/>
      </top>
      <bottom style="medium"/>
    </border>
    <border>
      <left style="thin">
        <color indexed="44"/>
      </left>
      <right style="thin">
        <color indexed="44"/>
      </right>
      <top style="thin">
        <color indexed="44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3" tint="0.5999600291252136"/>
      </left>
      <right style="thin">
        <color theme="3" tint="0.5999600291252136"/>
      </right>
      <top/>
      <bottom style="thin">
        <color theme="3" tint="0.5999600291252136"/>
      </bottom>
    </border>
    <border>
      <left style="thin">
        <color theme="3" tint="0.5999600291252136"/>
      </left>
      <right style="medium"/>
      <top>
        <color indexed="63"/>
      </top>
      <bottom style="thin">
        <color theme="3" tint="0.5999600291252136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n">
        <color theme="3" tint="0.5999600291252136"/>
      </left>
      <right style="medium"/>
      <top style="thin">
        <color theme="3" tint="0.5999600291252136"/>
      </top>
      <bottom style="thin">
        <color theme="3" tint="0.5999600291252136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>
        <color indexed="63"/>
      </bottom>
    </border>
    <border>
      <left style="thin">
        <color theme="3" tint="0.5999600291252136"/>
      </left>
      <right style="medium"/>
      <top style="thin">
        <color theme="3" tint="0.5999600291252136"/>
      </top>
      <bottom>
        <color indexed="63"/>
      </bottom>
    </border>
    <border>
      <left>
        <color indexed="63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>
        <color indexed="63"/>
      </left>
      <right style="thin">
        <color theme="3" tint="0.5999600291252136"/>
      </right>
      <top style="thin">
        <color theme="3" tint="0.5999600291252136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3" tint="0.5999600291252136"/>
      </right>
      <top>
        <color indexed="63"/>
      </top>
      <bottom style="thin">
        <color theme="3" tint="0.599960029125213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/>
    </border>
    <border>
      <left style="medium"/>
      <right style="thin">
        <color indexed="44"/>
      </right>
      <top style="medium"/>
      <bottom style="thin">
        <color indexed="44"/>
      </bottom>
    </border>
    <border>
      <left style="thin">
        <color indexed="44"/>
      </left>
      <right style="thin"/>
      <top style="medium"/>
      <bottom style="thin">
        <color indexed="44"/>
      </bottom>
    </border>
    <border>
      <left style="thin">
        <color indexed="44"/>
      </left>
      <right style="thin">
        <color indexed="44"/>
      </right>
      <top style="medium"/>
      <bottom style="thin">
        <color indexed="44"/>
      </bottom>
    </border>
    <border>
      <left style="thin">
        <color indexed="44"/>
      </left>
      <right>
        <color indexed="63"/>
      </right>
      <top style="medium"/>
      <bottom style="thin">
        <color indexed="44"/>
      </bottom>
    </border>
    <border>
      <left>
        <color indexed="63"/>
      </left>
      <right style="thin">
        <color indexed="44"/>
      </right>
      <top style="medium"/>
      <bottom style="thin">
        <color indexed="44"/>
      </bottom>
    </border>
    <border>
      <left style="thin"/>
      <right style="thin">
        <color indexed="44"/>
      </right>
      <top style="medium"/>
      <bottom style="thin">
        <color indexed="44"/>
      </bottom>
    </border>
    <border>
      <left style="thin">
        <color indexed="44"/>
      </left>
      <right style="medium"/>
      <top style="medium"/>
      <bottom style="thin">
        <color indexed="44"/>
      </bottom>
    </border>
    <border>
      <left style="thin"/>
      <right style="thin">
        <color indexed="44"/>
      </right>
      <top style="thin"/>
      <bottom style="thin">
        <color indexed="44"/>
      </bottom>
    </border>
    <border>
      <left style="thin">
        <color indexed="44"/>
      </left>
      <right style="thin">
        <color indexed="44"/>
      </right>
      <top style="thin"/>
      <bottom style="thin">
        <color indexed="44"/>
      </bottom>
    </border>
    <border>
      <left style="thin">
        <color indexed="44"/>
      </left>
      <right style="thin">
        <color indexed="44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 style="thin"/>
      <bottom style="thin"/>
    </border>
    <border>
      <left style="thin">
        <color indexed="44"/>
      </left>
      <right>
        <color indexed="63"/>
      </right>
      <top style="thin"/>
      <bottom style="thin">
        <color indexed="44"/>
      </bottom>
    </border>
    <border>
      <left style="hair">
        <color indexed="12"/>
      </left>
      <right style="hair">
        <color indexed="12"/>
      </right>
      <top style="medium"/>
      <bottom style="hair">
        <color indexed="12"/>
      </bottom>
    </border>
    <border>
      <left style="hair">
        <color indexed="12"/>
      </left>
      <right style="medium"/>
      <top style="medium"/>
      <bottom style="hair">
        <color indexed="12"/>
      </bottom>
    </border>
    <border>
      <left style="medium"/>
      <right style="hair">
        <color indexed="12"/>
      </right>
      <top style="medium"/>
      <bottom style="hair">
        <color indexed="12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1" fillId="32" borderId="7" applyNumberFormat="0" applyFont="0" applyAlignment="0" applyProtection="0"/>
    <xf numFmtId="0" fontId="77" fillId="27" borderId="8" applyNumberFormat="0" applyAlignment="0" applyProtection="0"/>
    <xf numFmtId="9" fontId="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0" xfId="0" applyFont="1" applyAlignment="1">
      <alignment/>
    </xf>
    <xf numFmtId="0" fontId="9" fillId="0" borderId="23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5" xfId="0" applyFont="1" applyBorder="1" applyAlignment="1">
      <alignment horizontal="right"/>
    </xf>
    <xf numFmtId="0" fontId="6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6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186" fontId="0" fillId="0" borderId="34" xfId="0" applyNumberFormat="1" applyBorder="1" applyAlignment="1">
      <alignment vertical="center"/>
    </xf>
    <xf numFmtId="186" fontId="0" fillId="0" borderId="15" xfId="0" applyNumberFormat="1" applyBorder="1" applyAlignment="1">
      <alignment vertical="center"/>
    </xf>
    <xf numFmtId="179" fontId="0" fillId="0" borderId="10" xfId="0" applyNumberFormat="1" applyBorder="1" applyAlignment="1">
      <alignment horizontal="center" vertical="center"/>
    </xf>
    <xf numFmtId="179" fontId="0" fillId="0" borderId="15" xfId="0" applyNumberForma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25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3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39" xfId="0" applyFont="1" applyBorder="1" applyAlignment="1">
      <alignment/>
    </xf>
    <xf numFmtId="0" fontId="19" fillId="0" borderId="40" xfId="0" applyFont="1" applyBorder="1" applyAlignment="1">
      <alignment horizontal="right"/>
    </xf>
    <xf numFmtId="0" fontId="19" fillId="0" borderId="24" xfId="0" applyFont="1" applyBorder="1" applyAlignment="1">
      <alignment horizontal="right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42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 horizontal="left" wrapText="1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16" fillId="0" borderId="45" xfId="0" applyFont="1" applyBorder="1" applyAlignment="1">
      <alignment horizontal="center" vertical="top" wrapText="1"/>
    </xf>
    <xf numFmtId="0" fontId="16" fillId="0" borderId="46" xfId="0" applyFont="1" applyBorder="1" applyAlignment="1">
      <alignment horizontal="center" vertical="top" wrapText="1"/>
    </xf>
    <xf numFmtId="0" fontId="0" fillId="0" borderId="47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5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68" fillId="38" borderId="52" xfId="0" applyFont="1" applyFill="1" applyBorder="1" applyAlignment="1">
      <alignment horizontal="center"/>
    </xf>
    <xf numFmtId="0" fontId="68" fillId="38" borderId="0" xfId="0" applyFont="1" applyFill="1" applyBorder="1" applyAlignment="1">
      <alignment horizontal="center"/>
    </xf>
    <xf numFmtId="0" fontId="68" fillId="38" borderId="53" xfId="0" applyFont="1" applyFill="1" applyBorder="1" applyAlignment="1">
      <alignment horizontal="center"/>
    </xf>
    <xf numFmtId="0" fontId="65" fillId="38" borderId="0" xfId="0" applyFont="1" applyFill="1" applyBorder="1" applyAlignment="1">
      <alignment/>
    </xf>
    <xf numFmtId="0" fontId="65" fillId="38" borderId="52" xfId="0" applyFont="1" applyFill="1" applyBorder="1" applyAlignment="1">
      <alignment/>
    </xf>
    <xf numFmtId="0" fontId="0" fillId="33" borderId="0" xfId="0" applyFill="1" applyBorder="1" applyAlignment="1">
      <alignment/>
    </xf>
    <xf numFmtId="0" fontId="65" fillId="35" borderId="52" xfId="0" applyFont="1" applyFill="1" applyBorder="1" applyAlignment="1">
      <alignment horizontal="center"/>
    </xf>
    <xf numFmtId="0" fontId="65" fillId="35" borderId="0" xfId="0" applyFont="1" applyFill="1" applyBorder="1" applyAlignment="1">
      <alignment horizontal="center"/>
    </xf>
    <xf numFmtId="0" fontId="65" fillId="35" borderId="53" xfId="0" applyFont="1" applyFill="1" applyBorder="1" applyAlignment="1">
      <alignment horizontal="center"/>
    </xf>
    <xf numFmtId="0" fontId="81" fillId="35" borderId="54" xfId="0" applyFont="1" applyFill="1" applyBorder="1" applyAlignment="1">
      <alignment horizontal="center"/>
    </xf>
    <xf numFmtId="0" fontId="0" fillId="34" borderId="0" xfId="0" applyFill="1" applyAlignment="1">
      <alignment horizontal="right"/>
    </xf>
    <xf numFmtId="0" fontId="13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82" fillId="34" borderId="0" xfId="0" applyFont="1" applyFill="1" applyAlignment="1">
      <alignment/>
    </xf>
    <xf numFmtId="0" fontId="83" fillId="34" borderId="0" xfId="0" applyFont="1" applyFill="1" applyAlignment="1">
      <alignment/>
    </xf>
    <xf numFmtId="0" fontId="0" fillId="39" borderId="0" xfId="0" applyFill="1" applyAlignment="1">
      <alignment/>
    </xf>
    <xf numFmtId="0" fontId="18" fillId="33" borderId="0" xfId="0" applyFont="1" applyFill="1" applyAlignment="1">
      <alignment/>
    </xf>
    <xf numFmtId="0" fontId="0" fillId="33" borderId="0" xfId="0" applyFill="1" applyBorder="1" applyAlignment="1">
      <alignment horizontal="center" vertical="center" wrapText="1"/>
    </xf>
    <xf numFmtId="184" fontId="0" fillId="33" borderId="0" xfId="0" applyNumberFormat="1" applyFill="1" applyBorder="1" applyAlignment="1">
      <alignment horizontal="center"/>
    </xf>
    <xf numFmtId="179" fontId="0" fillId="33" borderId="0" xfId="0" applyNumberFormat="1" applyFill="1" applyBorder="1" applyAlignment="1">
      <alignment/>
    </xf>
    <xf numFmtId="179" fontId="0" fillId="39" borderId="0" xfId="0" applyNumberFormat="1" applyFill="1" applyBorder="1" applyAlignment="1">
      <alignment/>
    </xf>
    <xf numFmtId="0" fontId="0" fillId="39" borderId="0" xfId="0" applyFill="1" applyBorder="1" applyAlignment="1">
      <alignment/>
    </xf>
    <xf numFmtId="179" fontId="0" fillId="39" borderId="0" xfId="0" applyNumberFormat="1" applyFill="1" applyAlignment="1">
      <alignment/>
    </xf>
    <xf numFmtId="0" fontId="23" fillId="35" borderId="0" xfId="0" applyFont="1" applyFill="1" applyBorder="1" applyAlignment="1">
      <alignment/>
    </xf>
    <xf numFmtId="0" fontId="23" fillId="35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0" fontId="12" fillId="0" borderId="0" xfId="0" applyFont="1" applyFill="1" applyAlignment="1">
      <alignment vertical="center" wrapText="1"/>
    </xf>
    <xf numFmtId="0" fontId="4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65" fillId="36" borderId="0" xfId="0" applyFont="1" applyFill="1" applyAlignment="1">
      <alignment/>
    </xf>
    <xf numFmtId="0" fontId="12" fillId="36" borderId="0" xfId="0" applyFont="1" applyFill="1" applyAlignment="1">
      <alignment vertical="center" wrapText="1"/>
    </xf>
    <xf numFmtId="0" fontId="84" fillId="36" borderId="0" xfId="0" applyFont="1" applyFill="1" applyAlignment="1">
      <alignment/>
    </xf>
    <xf numFmtId="0" fontId="15" fillId="40" borderId="55" xfId="0" applyFont="1" applyFill="1" applyBorder="1" applyAlignment="1">
      <alignment/>
    </xf>
    <xf numFmtId="0" fontId="9" fillId="0" borderId="24" xfId="0" applyFont="1" applyBorder="1" applyAlignment="1" applyProtection="1">
      <alignment/>
      <protection locked="0"/>
    </xf>
    <xf numFmtId="0" fontId="85" fillId="40" borderId="55" xfId="0" applyFont="1" applyFill="1" applyBorder="1" applyAlignment="1">
      <alignment/>
    </xf>
    <xf numFmtId="0" fontId="48" fillId="13" borderId="55" xfId="0" applyFont="1" applyFill="1" applyBorder="1" applyAlignment="1">
      <alignment vertical="center"/>
    </xf>
    <xf numFmtId="0" fontId="25" fillId="13" borderId="55" xfId="0" applyFont="1" applyFill="1" applyBorder="1" applyAlignment="1">
      <alignment horizontal="left" vertical="center"/>
    </xf>
    <xf numFmtId="0" fontId="25" fillId="41" borderId="55" xfId="0" applyFont="1" applyFill="1" applyBorder="1" applyAlignment="1">
      <alignment horizontal="left" vertical="center"/>
    </xf>
    <xf numFmtId="0" fontId="48" fillId="8" borderId="55" xfId="0" applyFont="1" applyFill="1" applyBorder="1" applyAlignment="1">
      <alignment vertical="center"/>
    </xf>
    <xf numFmtId="0" fontId="25" fillId="8" borderId="55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48" fillId="41" borderId="55" xfId="0" applyFont="1" applyFill="1" applyBorder="1" applyAlignment="1">
      <alignment vertical="center"/>
    </xf>
    <xf numFmtId="0" fontId="19" fillId="37" borderId="0" xfId="0" applyFont="1" applyFill="1" applyAlignment="1">
      <alignment/>
    </xf>
    <xf numFmtId="0" fontId="22" fillId="37" borderId="0" xfId="0" applyFont="1" applyFill="1" applyBorder="1" applyAlignment="1">
      <alignment vertical="center" wrapText="1"/>
    </xf>
    <xf numFmtId="0" fontId="0" fillId="42" borderId="0" xfId="0" applyFill="1" applyAlignment="1">
      <alignment/>
    </xf>
    <xf numFmtId="0" fontId="0" fillId="42" borderId="0" xfId="0" applyFill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43" borderId="0" xfId="0" applyFill="1" applyAlignment="1">
      <alignment/>
    </xf>
    <xf numFmtId="0" fontId="0" fillId="43" borderId="0" xfId="0" applyFill="1" applyAlignment="1">
      <alignment horizontal="center" vertical="center"/>
    </xf>
    <xf numFmtId="0" fontId="0" fillId="44" borderId="0" xfId="0" applyFill="1" applyAlignment="1">
      <alignment/>
    </xf>
    <xf numFmtId="0" fontId="0" fillId="44" borderId="0" xfId="0" applyFill="1" applyAlignment="1">
      <alignment horizontal="center" wrapText="1"/>
    </xf>
    <xf numFmtId="0" fontId="14" fillId="44" borderId="0" xfId="0" applyFont="1" applyFill="1" applyAlignment="1">
      <alignment/>
    </xf>
    <xf numFmtId="0" fontId="0" fillId="45" borderId="0" xfId="0" applyFill="1" applyAlignment="1">
      <alignment/>
    </xf>
    <xf numFmtId="0" fontId="0" fillId="45" borderId="0" xfId="0" applyFill="1" applyAlignment="1">
      <alignment horizontal="center" vertical="center"/>
    </xf>
    <xf numFmtId="0" fontId="0" fillId="45" borderId="0" xfId="0" applyFill="1" applyAlignment="1">
      <alignment horizontal="center" vertical="center" wrapText="1"/>
    </xf>
    <xf numFmtId="0" fontId="14" fillId="45" borderId="0" xfId="0" applyFont="1" applyFill="1" applyAlignment="1">
      <alignment wrapText="1"/>
    </xf>
    <xf numFmtId="0" fontId="0" fillId="0" borderId="11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15" borderId="0" xfId="0" applyFill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4" fillId="47" borderId="0" xfId="0" applyFont="1" applyFill="1" applyAlignment="1">
      <alignment/>
    </xf>
    <xf numFmtId="0" fontId="2" fillId="47" borderId="0" xfId="0" applyFont="1" applyFill="1" applyAlignment="1">
      <alignment horizontal="center" vertical="center" wrapText="1"/>
    </xf>
    <xf numFmtId="0" fontId="0" fillId="47" borderId="0" xfId="0" applyFill="1" applyAlignment="1">
      <alignment horizontal="center"/>
    </xf>
    <xf numFmtId="0" fontId="0" fillId="0" borderId="55" xfId="0" applyBorder="1" applyAlignment="1">
      <alignment horizontal="center" vertical="center" wrapText="1"/>
    </xf>
    <xf numFmtId="184" fontId="0" fillId="0" borderId="55" xfId="0" applyNumberFormat="1" applyBorder="1" applyAlignment="1">
      <alignment horizontal="center" vertical="center"/>
    </xf>
    <xf numFmtId="0" fontId="86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5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0" fillId="35" borderId="0" xfId="0" applyFill="1" applyAlignment="1">
      <alignment vertical="center"/>
    </xf>
    <xf numFmtId="0" fontId="0" fillId="35" borderId="0" xfId="0" applyFill="1" applyAlignment="1">
      <alignment vertical="center" wrapText="1"/>
    </xf>
    <xf numFmtId="0" fontId="0" fillId="46" borderId="0" xfId="0" applyFill="1" applyAlignment="1">
      <alignment horizontal="center" vertical="center" wrapText="1"/>
    </xf>
    <xf numFmtId="0" fontId="0" fillId="46" borderId="0" xfId="0" applyFill="1" applyAlignment="1">
      <alignment horizontal="center" vertical="center"/>
    </xf>
    <xf numFmtId="0" fontId="14" fillId="46" borderId="0" xfId="0" applyFont="1" applyFill="1" applyAlignment="1">
      <alignment wrapText="1"/>
    </xf>
    <xf numFmtId="0" fontId="16" fillId="0" borderId="62" xfId="0" applyFont="1" applyBorder="1" applyAlignment="1">
      <alignment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5" xfId="0" applyFont="1" applyBorder="1" applyAlignment="1">
      <alignment vertical="center" wrapText="1"/>
    </xf>
    <xf numFmtId="0" fontId="16" fillId="0" borderId="66" xfId="0" applyFont="1" applyBorder="1" applyAlignment="1">
      <alignment vertical="center" wrapText="1"/>
    </xf>
    <xf numFmtId="0" fontId="16" fillId="0" borderId="58" xfId="0" applyFont="1" applyBorder="1" applyAlignment="1">
      <alignment vertical="center" wrapText="1"/>
    </xf>
    <xf numFmtId="0" fontId="16" fillId="0" borderId="59" xfId="0" applyFont="1" applyBorder="1" applyAlignment="1">
      <alignment vertical="center" wrapText="1"/>
    </xf>
    <xf numFmtId="0" fontId="16" fillId="0" borderId="60" xfId="0" applyFont="1" applyBorder="1" applyAlignment="1">
      <alignment vertical="center" wrapText="1"/>
    </xf>
    <xf numFmtId="0" fontId="16" fillId="0" borderId="67" xfId="0" applyFont="1" applyBorder="1" applyAlignment="1">
      <alignment/>
    </xf>
    <xf numFmtId="0" fontId="0" fillId="0" borderId="67" xfId="0" applyBorder="1" applyAlignment="1">
      <alignment/>
    </xf>
    <xf numFmtId="0" fontId="0" fillId="0" borderId="67" xfId="0" applyBorder="1" applyAlignment="1">
      <alignment horizontal="right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0" fillId="0" borderId="62" xfId="0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0" fillId="0" borderId="68" xfId="0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0" fontId="9" fillId="0" borderId="69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87" fillId="33" borderId="0" xfId="0" applyFont="1" applyFill="1" applyAlignment="1">
      <alignment horizontal="center" vertical="center"/>
    </xf>
    <xf numFmtId="0" fontId="88" fillId="0" borderId="47" xfId="0" applyFont="1" applyFill="1" applyBorder="1" applyAlignment="1">
      <alignment vertical="top" wrapText="1"/>
    </xf>
    <xf numFmtId="0" fontId="88" fillId="0" borderId="45" xfId="0" applyFont="1" applyFill="1" applyBorder="1" applyAlignment="1">
      <alignment vertical="top" wrapText="1"/>
    </xf>
    <xf numFmtId="0" fontId="88" fillId="0" borderId="45" xfId="0" applyFont="1" applyFill="1" applyBorder="1" applyAlignment="1">
      <alignment horizontal="center" vertical="top" wrapText="1"/>
    </xf>
    <xf numFmtId="0" fontId="80" fillId="0" borderId="47" xfId="0" applyFont="1" applyFill="1" applyBorder="1" applyAlignment="1">
      <alignment/>
    </xf>
    <xf numFmtId="0" fontId="80" fillId="0" borderId="45" xfId="0" applyFont="1" applyFill="1" applyBorder="1" applyAlignment="1">
      <alignment/>
    </xf>
    <xf numFmtId="0" fontId="0" fillId="48" borderId="0" xfId="0" applyFill="1" applyAlignment="1">
      <alignment/>
    </xf>
    <xf numFmtId="0" fontId="15" fillId="37" borderId="0" xfId="0" applyFont="1" applyFill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0" fontId="0" fillId="37" borderId="0" xfId="0" applyFill="1" applyAlignment="1">
      <alignment vertical="center"/>
    </xf>
    <xf numFmtId="0" fontId="14" fillId="37" borderId="0" xfId="0" applyFont="1" applyFill="1" applyAlignment="1">
      <alignment vertical="center" wrapText="1"/>
    </xf>
    <xf numFmtId="0" fontId="89" fillId="0" borderId="0" xfId="0" applyFont="1" applyFill="1" applyAlignment="1">
      <alignment/>
    </xf>
    <xf numFmtId="0" fontId="0" fillId="0" borderId="0" xfId="0" applyFill="1" applyAlignment="1">
      <alignment/>
    </xf>
    <xf numFmtId="0" fontId="90" fillId="0" borderId="0" xfId="0" applyFont="1" applyAlignment="1">
      <alignment horizontal="center"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0" fillId="0" borderId="55" xfId="0" applyFont="1" applyBorder="1" applyAlignment="1">
      <alignment horizontal="center" vertical="center" wrapText="1"/>
    </xf>
    <xf numFmtId="0" fontId="93" fillId="0" borderId="0" xfId="0" applyFont="1" applyAlignment="1">
      <alignment horizontal="left"/>
    </xf>
    <xf numFmtId="0" fontId="90" fillId="44" borderId="0" xfId="0" applyFont="1" applyFill="1" applyAlignment="1">
      <alignment horizontal="center"/>
    </xf>
    <xf numFmtId="0" fontId="90" fillId="0" borderId="0" xfId="0" applyFont="1" applyAlignment="1">
      <alignment horizontal="justify"/>
    </xf>
    <xf numFmtId="0" fontId="0" fillId="0" borderId="0" xfId="0" applyAlignment="1">
      <alignment/>
    </xf>
    <xf numFmtId="0" fontId="92" fillId="0" borderId="0" xfId="0" applyFont="1" applyAlignment="1">
      <alignment vertical="top"/>
    </xf>
    <xf numFmtId="0" fontId="92" fillId="0" borderId="0" xfId="0" applyFont="1" applyAlignment="1">
      <alignment horizontal="left"/>
    </xf>
    <xf numFmtId="0" fontId="90" fillId="0" borderId="0" xfId="0" applyFont="1" applyAlignment="1">
      <alignment horizontal="left"/>
    </xf>
    <xf numFmtId="0" fontId="92" fillId="0" borderId="0" xfId="0" applyFont="1" applyAlignment="1">
      <alignment/>
    </xf>
    <xf numFmtId="0" fontId="90" fillId="0" borderId="0" xfId="0" applyFont="1" applyAlignment="1">
      <alignment horizontal="left" wrapText="1"/>
    </xf>
    <xf numFmtId="0" fontId="90" fillId="0" borderId="0" xfId="0" applyFont="1" applyAlignment="1">
      <alignment/>
    </xf>
    <xf numFmtId="0" fontId="94" fillId="0" borderId="0" xfId="0" applyFont="1" applyAlignment="1">
      <alignment/>
    </xf>
    <xf numFmtId="0" fontId="94" fillId="0" borderId="0" xfId="0" applyFont="1" applyAlignment="1">
      <alignment horizontal="right"/>
    </xf>
    <xf numFmtId="0" fontId="94" fillId="0" borderId="0" xfId="0" applyFont="1" applyAlignment="1">
      <alignment horizontal="left" indent="2"/>
    </xf>
    <xf numFmtId="0" fontId="0" fillId="49" borderId="0" xfId="0" applyFill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90" fillId="0" borderId="77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78" xfId="0" applyBorder="1" applyAlignment="1">
      <alignment/>
    </xf>
    <xf numFmtId="0" fontId="95" fillId="0" borderId="77" xfId="0" applyFont="1" applyBorder="1" applyAlignment="1">
      <alignment horizontal="justify"/>
    </xf>
    <xf numFmtId="0" fontId="0" fillId="0" borderId="77" xfId="0" applyBorder="1" applyAlignment="1">
      <alignment/>
    </xf>
    <xf numFmtId="0" fontId="0" fillId="0" borderId="43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50" borderId="0" xfId="0" applyFill="1" applyAlignment="1">
      <alignment/>
    </xf>
    <xf numFmtId="0" fontId="0" fillId="0" borderId="0" xfId="0" applyAlignment="1">
      <alignment horizontal="left"/>
    </xf>
    <xf numFmtId="0" fontId="0" fillId="51" borderId="0" xfId="0" applyFill="1" applyAlignment="1">
      <alignment/>
    </xf>
    <xf numFmtId="0" fontId="0" fillId="51" borderId="0" xfId="0" applyFill="1" applyAlignment="1">
      <alignment horizontal="center"/>
    </xf>
    <xf numFmtId="0" fontId="3" fillId="51" borderId="0" xfId="0" applyFont="1" applyFill="1" applyAlignment="1">
      <alignment/>
    </xf>
    <xf numFmtId="0" fontId="4" fillId="51" borderId="0" xfId="0" applyFont="1" applyFill="1" applyAlignment="1">
      <alignment/>
    </xf>
    <xf numFmtId="0" fontId="9" fillId="51" borderId="0" xfId="0" applyFont="1" applyFill="1" applyAlignment="1">
      <alignment/>
    </xf>
    <xf numFmtId="0" fontId="8" fillId="51" borderId="0" xfId="0" applyFont="1" applyFill="1" applyAlignment="1">
      <alignment/>
    </xf>
    <xf numFmtId="0" fontId="0" fillId="51" borderId="0" xfId="0" applyFill="1" applyAlignment="1">
      <alignment horizontal="center" vertical="center" wrapText="1"/>
    </xf>
    <xf numFmtId="0" fontId="14" fillId="51" borderId="0" xfId="0" applyFont="1" applyFill="1" applyAlignment="1">
      <alignment wrapText="1"/>
    </xf>
    <xf numFmtId="0" fontId="0" fillId="35" borderId="0" xfId="0" applyFill="1" applyAlignment="1">
      <alignment/>
    </xf>
    <xf numFmtId="0" fontId="96" fillId="0" borderId="0" xfId="0" applyFont="1" applyAlignment="1">
      <alignment/>
    </xf>
    <xf numFmtId="0" fontId="96" fillId="0" borderId="0" xfId="0" applyFont="1" applyAlignment="1">
      <alignment wrapText="1"/>
    </xf>
    <xf numFmtId="0" fontId="97" fillId="0" borderId="0" xfId="0" applyFont="1" applyFill="1" applyAlignment="1">
      <alignment/>
    </xf>
    <xf numFmtId="0" fontId="96" fillId="0" borderId="0" xfId="0" applyFont="1" applyFill="1" applyAlignment="1">
      <alignment/>
    </xf>
    <xf numFmtId="0" fontId="98" fillId="34" borderId="0" xfId="0" applyFont="1" applyFill="1" applyAlignment="1">
      <alignment/>
    </xf>
    <xf numFmtId="0" fontId="13" fillId="0" borderId="55" xfId="0" applyFont="1" applyFill="1" applyBorder="1" applyAlignment="1" applyProtection="1">
      <alignment horizontal="center"/>
      <protection locked="0"/>
    </xf>
    <xf numFmtId="0" fontId="13" fillId="0" borderId="62" xfId="0" applyFont="1" applyFill="1" applyBorder="1" applyAlignment="1" applyProtection="1">
      <alignment horizontal="center"/>
      <protection locked="0"/>
    </xf>
    <xf numFmtId="49" fontId="13" fillId="0" borderId="81" xfId="0" applyNumberFormat="1" applyFont="1" applyFill="1" applyBorder="1" applyAlignment="1" applyProtection="1">
      <alignment horizontal="center"/>
      <protection locked="0"/>
    </xf>
    <xf numFmtId="184" fontId="89" fillId="0" borderId="57" xfId="0" applyNumberFormat="1" applyFont="1" applyFill="1" applyBorder="1" applyAlignment="1" applyProtection="1">
      <alignment horizontal="center"/>
      <protection locked="0"/>
    </xf>
    <xf numFmtId="184" fontId="89" fillId="0" borderId="60" xfId="0" applyNumberFormat="1" applyFont="1" applyFill="1" applyBorder="1" applyAlignment="1" applyProtection="1">
      <alignment horizontal="center"/>
      <protection locked="0"/>
    </xf>
    <xf numFmtId="0" fontId="13" fillId="35" borderId="82" xfId="0" applyFont="1" applyFill="1" applyBorder="1" applyAlignment="1" applyProtection="1">
      <alignment vertical="center"/>
      <protection locked="0"/>
    </xf>
    <xf numFmtId="0" fontId="13" fillId="35" borderId="83" xfId="0" applyFont="1" applyFill="1" applyBorder="1" applyAlignment="1" applyProtection="1">
      <alignment vertical="center"/>
      <protection locked="0"/>
    </xf>
    <xf numFmtId="14" fontId="80" fillId="0" borderId="84" xfId="0" applyNumberFormat="1" applyFont="1" applyFill="1" applyBorder="1" applyAlignment="1" applyProtection="1">
      <alignment/>
      <protection locked="0"/>
    </xf>
    <xf numFmtId="0" fontId="80" fillId="0" borderId="85" xfId="0" applyFont="1" applyFill="1" applyBorder="1" applyAlignment="1" applyProtection="1">
      <alignment/>
      <protection locked="0"/>
    </xf>
    <xf numFmtId="0" fontId="80" fillId="0" borderId="86" xfId="0" applyFont="1" applyFill="1" applyBorder="1" applyAlignment="1" applyProtection="1">
      <alignment/>
      <protection locked="0"/>
    </xf>
    <xf numFmtId="0" fontId="80" fillId="0" borderId="87" xfId="0" applyFont="1" applyFill="1" applyBorder="1" applyAlignment="1" applyProtection="1">
      <alignment/>
      <protection locked="0"/>
    </xf>
    <xf numFmtId="0" fontId="80" fillId="0" borderId="88" xfId="0" applyFont="1" applyFill="1" applyBorder="1" applyAlignment="1" applyProtection="1">
      <alignment/>
      <protection locked="0"/>
    </xf>
    <xf numFmtId="0" fontId="80" fillId="0" borderId="89" xfId="0" applyFont="1" applyFill="1" applyBorder="1" applyAlignment="1" applyProtection="1">
      <alignment/>
      <protection locked="0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99" fillId="34" borderId="0" xfId="0" applyFont="1" applyFill="1" applyAlignment="1">
      <alignment/>
    </xf>
    <xf numFmtId="0" fontId="80" fillId="38" borderId="52" xfId="0" applyFont="1" applyFill="1" applyBorder="1" applyAlignment="1" applyProtection="1">
      <alignment/>
      <protection locked="0"/>
    </xf>
    <xf numFmtId="0" fontId="80" fillId="38" borderId="82" xfId="0" applyFont="1" applyFill="1" applyBorder="1" applyAlignment="1" applyProtection="1">
      <alignment/>
      <protection locked="0"/>
    </xf>
    <xf numFmtId="0" fontId="92" fillId="0" borderId="0" xfId="0" applyFont="1" applyFill="1" applyAlignment="1">
      <alignment vertical="center" wrapText="1"/>
    </xf>
    <xf numFmtId="0" fontId="65" fillId="38" borderId="82" xfId="0" applyFont="1" applyFill="1" applyBorder="1" applyAlignment="1">
      <alignment horizontal="left"/>
    </xf>
    <xf numFmtId="0" fontId="65" fillId="38" borderId="83" xfId="0" applyFont="1" applyFill="1" applyBorder="1" applyAlignment="1">
      <alignment horizontal="left"/>
    </xf>
    <xf numFmtId="0" fontId="87" fillId="33" borderId="0" xfId="0" applyFont="1" applyFill="1" applyAlignment="1">
      <alignment horizontal="center" vertical="center"/>
    </xf>
    <xf numFmtId="0" fontId="80" fillId="0" borderId="90" xfId="0" applyFont="1" applyFill="1" applyBorder="1" applyAlignment="1" applyProtection="1">
      <alignment horizontal="left"/>
      <protection locked="0"/>
    </xf>
    <xf numFmtId="0" fontId="80" fillId="0" borderId="86" xfId="0" applyFont="1" applyFill="1" applyBorder="1" applyAlignment="1" applyProtection="1">
      <alignment horizontal="left"/>
      <protection locked="0"/>
    </xf>
    <xf numFmtId="0" fontId="80" fillId="0" borderId="91" xfId="0" applyFont="1" applyFill="1" applyBorder="1" applyAlignment="1" applyProtection="1">
      <alignment horizontal="left"/>
      <protection locked="0"/>
    </xf>
    <xf numFmtId="0" fontId="80" fillId="0" borderId="88" xfId="0" applyFont="1" applyFill="1" applyBorder="1" applyAlignment="1" applyProtection="1">
      <alignment horizontal="left"/>
      <protection locked="0"/>
    </xf>
    <xf numFmtId="0" fontId="13" fillId="0" borderId="92" xfId="0" applyFont="1" applyFill="1" applyBorder="1" applyAlignment="1" applyProtection="1">
      <alignment horizontal="left"/>
      <protection locked="0"/>
    </xf>
    <xf numFmtId="0" fontId="13" fillId="0" borderId="93" xfId="0" applyFont="1" applyFill="1" applyBorder="1" applyAlignment="1" applyProtection="1">
      <alignment horizontal="left"/>
      <protection locked="0"/>
    </xf>
    <xf numFmtId="0" fontId="13" fillId="0" borderId="94" xfId="0" applyFont="1" applyFill="1" applyBorder="1" applyAlignment="1" applyProtection="1">
      <alignment horizontal="left"/>
      <protection locked="0"/>
    </xf>
    <xf numFmtId="0" fontId="65" fillId="38" borderId="52" xfId="0" applyFont="1" applyFill="1" applyBorder="1" applyAlignment="1">
      <alignment horizontal="left"/>
    </xf>
    <xf numFmtId="0" fontId="65" fillId="38" borderId="0" xfId="0" applyFont="1" applyFill="1" applyBorder="1" applyAlignment="1">
      <alignment horizontal="left"/>
    </xf>
    <xf numFmtId="0" fontId="0" fillId="34" borderId="0" xfId="0" applyFill="1" applyAlignment="1">
      <alignment horizontal="center" wrapText="1"/>
    </xf>
    <xf numFmtId="0" fontId="68" fillId="38" borderId="52" xfId="0" applyFont="1" applyFill="1" applyBorder="1" applyAlignment="1">
      <alignment horizontal="center" vertical="center" wrapText="1"/>
    </xf>
    <xf numFmtId="0" fontId="68" fillId="38" borderId="0" xfId="0" applyFont="1" applyFill="1" applyBorder="1" applyAlignment="1">
      <alignment horizontal="center" vertical="center" wrapText="1"/>
    </xf>
    <xf numFmtId="0" fontId="68" fillId="38" borderId="53" xfId="0" applyFont="1" applyFill="1" applyBorder="1" applyAlignment="1">
      <alignment horizontal="center" vertical="center" wrapText="1"/>
    </xf>
    <xf numFmtId="0" fontId="18" fillId="34" borderId="0" xfId="0" applyFont="1" applyFill="1" applyAlignment="1">
      <alignment horizontal="center"/>
    </xf>
    <xf numFmtId="0" fontId="80" fillId="0" borderId="95" xfId="0" applyFont="1" applyFill="1" applyBorder="1" applyAlignment="1" applyProtection="1">
      <alignment horizontal="left"/>
      <protection locked="0"/>
    </xf>
    <xf numFmtId="0" fontId="80" fillId="0" borderId="84" xfId="0" applyFont="1" applyFill="1" applyBorder="1" applyAlignment="1" applyProtection="1">
      <alignment horizontal="left"/>
      <protection locked="0"/>
    </xf>
    <xf numFmtId="0" fontId="100" fillId="35" borderId="96" xfId="0" applyFont="1" applyFill="1" applyBorder="1" applyAlignment="1">
      <alignment horizontal="center" vertical="center"/>
    </xf>
    <xf numFmtId="0" fontId="100" fillId="35" borderId="97" xfId="0" applyFont="1" applyFill="1" applyBorder="1" applyAlignment="1">
      <alignment horizontal="center" vertical="center"/>
    </xf>
    <xf numFmtId="0" fontId="100" fillId="35" borderId="98" xfId="0" applyFont="1" applyFill="1" applyBorder="1" applyAlignment="1">
      <alignment horizontal="center" vertical="center"/>
    </xf>
    <xf numFmtId="0" fontId="101" fillId="38" borderId="98" xfId="0" applyFont="1" applyFill="1" applyBorder="1" applyAlignment="1">
      <alignment horizontal="center" wrapText="1"/>
    </xf>
    <xf numFmtId="0" fontId="101" fillId="38" borderId="53" xfId="0" applyFont="1" applyFill="1" applyBorder="1" applyAlignment="1">
      <alignment horizontal="center" wrapText="1"/>
    </xf>
    <xf numFmtId="0" fontId="65" fillId="38" borderId="97" xfId="0" applyFont="1" applyFill="1" applyBorder="1" applyAlignment="1">
      <alignment horizontal="center"/>
    </xf>
    <xf numFmtId="0" fontId="102" fillId="0" borderId="0" xfId="0" applyFont="1" applyFill="1" applyAlignment="1">
      <alignment horizontal="left" wrapText="1"/>
    </xf>
    <xf numFmtId="0" fontId="68" fillId="38" borderId="96" xfId="0" applyFont="1" applyFill="1" applyBorder="1" applyAlignment="1">
      <alignment horizontal="center" vertical="center" wrapText="1"/>
    </xf>
    <xf numFmtId="0" fontId="68" fillId="38" borderId="97" xfId="0" applyFont="1" applyFill="1" applyBorder="1" applyAlignment="1">
      <alignment horizontal="center" vertical="center" wrapText="1"/>
    </xf>
    <xf numFmtId="0" fontId="68" fillId="38" borderId="52" xfId="0" applyFont="1" applyFill="1" applyBorder="1" applyAlignment="1">
      <alignment horizontal="center" vertical="center" wrapText="1"/>
    </xf>
    <xf numFmtId="0" fontId="68" fillId="38" borderId="0" xfId="0" applyFont="1" applyFill="1" applyBorder="1" applyAlignment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0" fontId="103" fillId="0" borderId="0" xfId="0" applyFont="1" applyFill="1" applyAlignment="1">
      <alignment horizontal="center" vertical="center"/>
    </xf>
    <xf numFmtId="0" fontId="97" fillId="0" borderId="0" xfId="0" applyFont="1" applyFill="1" applyAlignment="1">
      <alignment horizontal="left" wrapText="1"/>
    </xf>
    <xf numFmtId="0" fontId="104" fillId="40" borderId="92" xfId="0" applyFont="1" applyFill="1" applyBorder="1" applyAlignment="1">
      <alignment horizontal="center"/>
    </xf>
    <xf numFmtId="0" fontId="104" fillId="40" borderId="94" xfId="0" applyFont="1" applyFill="1" applyBorder="1" applyAlignment="1">
      <alignment horizontal="center"/>
    </xf>
    <xf numFmtId="0" fontId="23" fillId="13" borderId="55" xfId="0" applyFont="1" applyFill="1" applyBorder="1" applyAlignment="1">
      <alignment horizontal="center" vertical="center"/>
    </xf>
    <xf numFmtId="0" fontId="26" fillId="8" borderId="55" xfId="0" applyFont="1" applyFill="1" applyBorder="1" applyAlignment="1">
      <alignment horizontal="center" vertical="center"/>
    </xf>
    <xf numFmtId="0" fontId="23" fillId="41" borderId="55" xfId="0" applyFont="1" applyFill="1" applyBorder="1" applyAlignment="1">
      <alignment horizontal="center" vertical="center"/>
    </xf>
    <xf numFmtId="0" fontId="9" fillId="0" borderId="99" xfId="0" applyFont="1" applyBorder="1" applyAlignment="1" applyProtection="1">
      <alignment horizontal="center"/>
      <protection locked="0"/>
    </xf>
    <xf numFmtId="0" fontId="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99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55" xfId="0" applyFont="1" applyBorder="1" applyAlignment="1">
      <alignment horizontal="center"/>
    </xf>
    <xf numFmtId="0" fontId="8" fillId="0" borderId="75" xfId="0" applyFont="1" applyBorder="1" applyAlignment="1">
      <alignment horizontal="left" wrapText="1"/>
    </xf>
    <xf numFmtId="0" fontId="19" fillId="0" borderId="92" xfId="0" applyFont="1" applyBorder="1" applyAlignment="1">
      <alignment horizontal="center"/>
    </xf>
    <xf numFmtId="0" fontId="19" fillId="0" borderId="93" xfId="0" applyFont="1" applyBorder="1" applyAlignment="1">
      <alignment horizontal="center"/>
    </xf>
    <xf numFmtId="0" fontId="19" fillId="0" borderId="94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100" xfId="0" applyFont="1" applyBorder="1" applyAlignment="1">
      <alignment horizontal="center"/>
    </xf>
    <xf numFmtId="0" fontId="19" fillId="0" borderId="101" xfId="0" applyFont="1" applyBorder="1" applyAlignment="1">
      <alignment horizontal="center"/>
    </xf>
    <xf numFmtId="0" fontId="19" fillId="0" borderId="102" xfId="0" applyFont="1" applyBorder="1" applyAlignment="1">
      <alignment horizontal="center"/>
    </xf>
    <xf numFmtId="0" fontId="105" fillId="37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103" xfId="0" applyBorder="1" applyAlignment="1">
      <alignment horizontal="left" vertical="center" wrapText="1"/>
    </xf>
    <xf numFmtId="0" fontId="0" fillId="0" borderId="104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05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184" fontId="6" fillId="0" borderId="106" xfId="0" applyNumberFormat="1" applyFont="1" applyBorder="1" applyAlignment="1">
      <alignment horizontal="center" vertical="center" wrapText="1"/>
    </xf>
    <xf numFmtId="184" fontId="6" fillId="0" borderId="107" xfId="0" applyNumberFormat="1" applyFont="1" applyBorder="1" applyAlignment="1">
      <alignment horizontal="center" vertical="center" wrapText="1"/>
    </xf>
    <xf numFmtId="0" fontId="6" fillId="0" borderId="10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84" fontId="6" fillId="0" borderId="110" xfId="0" applyNumberFormat="1" applyFont="1" applyBorder="1" applyAlignment="1">
      <alignment horizontal="center" vertical="center" wrapText="1"/>
    </xf>
    <xf numFmtId="184" fontId="6" fillId="0" borderId="109" xfId="0" applyNumberFormat="1" applyFont="1" applyBorder="1" applyAlignment="1">
      <alignment horizontal="center" vertical="center" wrapText="1"/>
    </xf>
    <xf numFmtId="184" fontId="6" fillId="0" borderId="111" xfId="0" applyNumberFormat="1" applyFont="1" applyBorder="1" applyAlignment="1">
      <alignment horizontal="center" vertical="center" wrapText="1"/>
    </xf>
    <xf numFmtId="184" fontId="6" fillId="0" borderId="112" xfId="0" applyNumberFormat="1" applyFont="1" applyBorder="1" applyAlignment="1">
      <alignment horizontal="center" vertical="center" wrapText="1"/>
    </xf>
    <xf numFmtId="0" fontId="0" fillId="0" borderId="1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4" xfId="0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86" fontId="0" fillId="0" borderId="34" xfId="0" applyNumberFormat="1" applyBorder="1" applyAlignment="1">
      <alignment horizontal="center" vertical="center"/>
    </xf>
    <xf numFmtId="186" fontId="0" fillId="0" borderId="11" xfId="0" applyNumberFormat="1" applyBorder="1" applyAlignment="1">
      <alignment horizontal="center" vertical="center"/>
    </xf>
    <xf numFmtId="186" fontId="0" fillId="0" borderId="11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179" fontId="0" fillId="0" borderId="10" xfId="0" applyNumberForma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42" xfId="0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118" xfId="0" applyFont="1" applyBorder="1" applyAlignment="1">
      <alignment horizontal="center" vertical="top" wrapText="1"/>
    </xf>
    <xf numFmtId="0" fontId="16" fillId="0" borderId="45" xfId="0" applyFont="1" applyBorder="1" applyAlignment="1">
      <alignment horizontal="center" vertical="top" wrapText="1"/>
    </xf>
    <xf numFmtId="0" fontId="16" fillId="0" borderId="119" xfId="0" applyFont="1" applyBorder="1" applyAlignment="1">
      <alignment horizontal="center" vertical="top" wrapText="1"/>
    </xf>
    <xf numFmtId="0" fontId="16" fillId="0" borderId="46" xfId="0" applyFont="1" applyBorder="1" applyAlignment="1">
      <alignment horizontal="center" vertical="top" wrapText="1"/>
    </xf>
    <xf numFmtId="0" fontId="16" fillId="0" borderId="120" xfId="0" applyFont="1" applyBorder="1" applyAlignment="1">
      <alignment horizontal="center" vertical="top" wrapText="1"/>
    </xf>
    <xf numFmtId="0" fontId="16" fillId="0" borderId="47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90" fillId="0" borderId="0" xfId="0" applyFont="1" applyAlignment="1">
      <alignment horizontal="left"/>
    </xf>
    <xf numFmtId="0" fontId="90" fillId="0" borderId="0" xfId="0" applyFont="1" applyAlignment="1">
      <alignment horizontal="left" vertical="top" wrapText="1"/>
    </xf>
    <xf numFmtId="0" fontId="90" fillId="0" borderId="0" xfId="0" applyFont="1" applyAlignment="1">
      <alignment horizontal="left" wrapText="1"/>
    </xf>
    <xf numFmtId="0" fontId="90" fillId="0" borderId="0" xfId="0" applyFont="1" applyAlignment="1" applyProtection="1">
      <alignment horizontal="left"/>
      <protection locked="0"/>
    </xf>
    <xf numFmtId="0" fontId="94" fillId="0" borderId="0" xfId="0" applyFont="1" applyAlignment="1">
      <alignment horizontal="left" wrapText="1"/>
    </xf>
    <xf numFmtId="0" fontId="106" fillId="0" borderId="0" xfId="0" applyFont="1" applyAlignment="1">
      <alignment horizontal="left" wrapText="1"/>
    </xf>
    <xf numFmtId="0" fontId="107" fillId="0" borderId="0" xfId="0" applyFont="1" applyAlignment="1">
      <alignment horizontal="center"/>
    </xf>
    <xf numFmtId="0" fontId="108" fillId="0" borderId="75" xfId="0" applyFont="1" applyBorder="1" applyAlignment="1">
      <alignment horizontal="center"/>
    </xf>
    <xf numFmtId="0" fontId="95" fillId="0" borderId="77" xfId="0" applyFont="1" applyBorder="1" applyAlignment="1">
      <alignment horizontal="left" vertical="top" wrapText="1"/>
    </xf>
    <xf numFmtId="0" fontId="95" fillId="0" borderId="0" xfId="0" applyFont="1" applyBorder="1" applyAlignment="1">
      <alignment horizontal="left" vertical="top" wrapText="1"/>
    </xf>
    <xf numFmtId="0" fontId="95" fillId="0" borderId="78" xfId="0" applyFont="1" applyBorder="1" applyAlignment="1">
      <alignment horizontal="left" vertical="top" wrapText="1"/>
    </xf>
    <xf numFmtId="0" fontId="95" fillId="0" borderId="77" xfId="0" applyFont="1" applyBorder="1" applyAlignment="1">
      <alignment horizontal="left"/>
    </xf>
    <xf numFmtId="0" fontId="95" fillId="0" borderId="0" xfId="0" applyFont="1" applyBorder="1" applyAlignment="1">
      <alignment horizontal="left"/>
    </xf>
    <xf numFmtId="0" fontId="95" fillId="0" borderId="0" xfId="0" applyFont="1" applyBorder="1" applyAlignment="1">
      <alignment horizontal="center"/>
    </xf>
    <xf numFmtId="0" fontId="95" fillId="0" borderId="78" xfId="0" applyFont="1" applyBorder="1" applyAlignment="1">
      <alignment horizontal="center"/>
    </xf>
    <xf numFmtId="0" fontId="91" fillId="0" borderId="55" xfId="0" applyFont="1" applyBorder="1" applyAlignment="1">
      <alignment horizontal="center" vertical="center" wrapText="1"/>
    </xf>
    <xf numFmtId="0" fontId="109" fillId="0" borderId="0" xfId="0" applyFont="1" applyAlignment="1">
      <alignment horizontal="center"/>
    </xf>
    <xf numFmtId="0" fontId="9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eating Arrangement'!A1" /><Relationship Id="rId2" Type="http://schemas.openxmlformats.org/officeDocument/2006/relationships/hyperlink" Target="#'QP distribution plan'!A1" /><Relationship Id="rId3" Type="http://schemas.openxmlformats.org/officeDocument/2006/relationships/hyperlink" Target="#'Reporting Exm Prsnl'!A1" /><Relationship Id="rId4" Type="http://schemas.openxmlformats.org/officeDocument/2006/relationships/hyperlink" Target="#'Attendance of Exm prsnl'!A1" /><Relationship Id="rId5" Type="http://schemas.openxmlformats.org/officeDocument/2006/relationships/hyperlink" Target="#Q.P.Account!A1" /><Relationship Id="rId6" Type="http://schemas.openxmlformats.org/officeDocument/2006/relationships/hyperlink" Target="#'Proforma II'!A1" /><Relationship Id="rId7" Type="http://schemas.openxmlformats.org/officeDocument/2006/relationships/hyperlink" Target="#'Proforma III'!A1" /><Relationship Id="rId8" Type="http://schemas.openxmlformats.org/officeDocument/2006/relationships/hyperlink" Target="#'Proforma IV'!A1" /><Relationship Id="rId9" Type="http://schemas.openxmlformats.org/officeDocument/2006/relationships/hyperlink" Target="#'Proforma V'!A1" /><Relationship Id="rId10" Type="http://schemas.openxmlformats.org/officeDocument/2006/relationships/hyperlink" Target="#'Proforma VI'!A1" /><Relationship Id="rId11" Type="http://schemas.openxmlformats.org/officeDocument/2006/relationships/hyperlink" Target="#'Day wise absentee statement'!A1" /><Relationship Id="rId12" Type="http://schemas.openxmlformats.org/officeDocument/2006/relationships/hyperlink" Target="#'Consolidate Absentee Statement'!A1" /><Relationship Id="rId13" Type="http://schemas.openxmlformats.org/officeDocument/2006/relationships/hyperlink" Target="#'Postal Dispatch'!A1" /><Relationship Id="rId14" Type="http://schemas.openxmlformats.org/officeDocument/2006/relationships/hyperlink" Target="#Remuneration!A1" /><Relationship Id="rId15" Type="http://schemas.openxmlformats.org/officeDocument/2006/relationships/hyperlink" Target="#'TA&amp;DA'!A1" /><Relationship Id="rId16" Type="http://schemas.openxmlformats.org/officeDocument/2006/relationships/hyperlink" Target="#'C Letter'!A1" /><Relationship Id="rId17" Type="http://schemas.openxmlformats.org/officeDocument/2006/relationships/hyperlink" Target="#Receipt!A1" /><Relationship Id="rId18" Type="http://schemas.openxmlformats.org/officeDocument/2006/relationships/hyperlink" Target="#Relieving!A1" /><Relationship Id="rId19" Type="http://schemas.openxmlformats.org/officeDocument/2006/relationships/hyperlink" Target="#'Balance acquittance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Data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Data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Data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Data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Data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Data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Data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Data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Data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Data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Data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Data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Data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Data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Data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Data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Data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Data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Dat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29</xdr:row>
      <xdr:rowOff>0</xdr:rowOff>
    </xdr:from>
    <xdr:to>
      <xdr:col>1</xdr:col>
      <xdr:colOff>923925</xdr:colOff>
      <xdr:row>29</xdr:row>
      <xdr:rowOff>180975</xdr:rowOff>
    </xdr:to>
    <xdr:sp>
      <xdr:nvSpPr>
        <xdr:cNvPr id="1" name="Right Arrow 1">
          <a:hlinkClick r:id="rId1"/>
        </xdr:cNvPr>
        <xdr:cNvSpPr>
          <a:spLocks/>
        </xdr:cNvSpPr>
      </xdr:nvSpPr>
      <xdr:spPr>
        <a:xfrm>
          <a:off x="428625" y="5791200"/>
          <a:ext cx="704850" cy="180975"/>
        </a:xfrm>
        <a:prstGeom prst="rightArrow">
          <a:avLst>
            <a:gd name="adj" fmla="val 37162"/>
          </a:avLst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1</xdr:col>
      <xdr:colOff>104775</xdr:colOff>
      <xdr:row>30</xdr:row>
      <xdr:rowOff>9525</xdr:rowOff>
    </xdr:from>
    <xdr:to>
      <xdr:col>1</xdr:col>
      <xdr:colOff>809625</xdr:colOff>
      <xdr:row>31</xdr:row>
      <xdr:rowOff>0</xdr:rowOff>
    </xdr:to>
    <xdr:sp>
      <xdr:nvSpPr>
        <xdr:cNvPr id="2" name="Right Arrow 2">
          <a:hlinkClick r:id="rId2"/>
        </xdr:cNvPr>
        <xdr:cNvSpPr>
          <a:spLocks/>
        </xdr:cNvSpPr>
      </xdr:nvSpPr>
      <xdr:spPr>
        <a:xfrm>
          <a:off x="314325" y="5991225"/>
          <a:ext cx="704850" cy="180975"/>
        </a:xfrm>
        <a:prstGeom prst="rightArrow">
          <a:avLst>
            <a:gd name="adj" fmla="val 37162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1</xdr:col>
      <xdr:colOff>238125</xdr:colOff>
      <xdr:row>31</xdr:row>
      <xdr:rowOff>9525</xdr:rowOff>
    </xdr:from>
    <xdr:to>
      <xdr:col>1</xdr:col>
      <xdr:colOff>942975</xdr:colOff>
      <xdr:row>32</xdr:row>
      <xdr:rowOff>0</xdr:rowOff>
    </xdr:to>
    <xdr:sp>
      <xdr:nvSpPr>
        <xdr:cNvPr id="3" name="Right Arrow 25">
          <a:hlinkClick r:id="rId3"/>
        </xdr:cNvPr>
        <xdr:cNvSpPr>
          <a:spLocks/>
        </xdr:cNvSpPr>
      </xdr:nvSpPr>
      <xdr:spPr>
        <a:xfrm>
          <a:off x="447675" y="6181725"/>
          <a:ext cx="704850" cy="180975"/>
        </a:xfrm>
        <a:prstGeom prst="rightArrow">
          <a:avLst>
            <a:gd name="adj" fmla="val 37162"/>
          </a:avLst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</xdr:col>
      <xdr:colOff>123825</xdr:colOff>
      <xdr:row>32</xdr:row>
      <xdr:rowOff>19050</xdr:rowOff>
    </xdr:from>
    <xdr:to>
      <xdr:col>1</xdr:col>
      <xdr:colOff>828675</xdr:colOff>
      <xdr:row>33</xdr:row>
      <xdr:rowOff>9525</xdr:rowOff>
    </xdr:to>
    <xdr:sp>
      <xdr:nvSpPr>
        <xdr:cNvPr id="4" name="Right Arrow 26">
          <a:hlinkClick r:id="rId4"/>
        </xdr:cNvPr>
        <xdr:cNvSpPr>
          <a:spLocks/>
        </xdr:cNvSpPr>
      </xdr:nvSpPr>
      <xdr:spPr>
        <a:xfrm>
          <a:off x="333375" y="6381750"/>
          <a:ext cx="704850" cy="180975"/>
        </a:xfrm>
        <a:prstGeom prst="rightArrow">
          <a:avLst>
            <a:gd name="adj" fmla="val 37162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1</xdr:col>
      <xdr:colOff>228600</xdr:colOff>
      <xdr:row>33</xdr:row>
      <xdr:rowOff>9525</xdr:rowOff>
    </xdr:from>
    <xdr:to>
      <xdr:col>1</xdr:col>
      <xdr:colOff>933450</xdr:colOff>
      <xdr:row>34</xdr:row>
      <xdr:rowOff>0</xdr:rowOff>
    </xdr:to>
    <xdr:sp>
      <xdr:nvSpPr>
        <xdr:cNvPr id="5" name="Right Arrow 27">
          <a:hlinkClick r:id="rId5"/>
        </xdr:cNvPr>
        <xdr:cNvSpPr>
          <a:spLocks/>
        </xdr:cNvSpPr>
      </xdr:nvSpPr>
      <xdr:spPr>
        <a:xfrm>
          <a:off x="438150" y="6562725"/>
          <a:ext cx="704850" cy="180975"/>
        </a:xfrm>
        <a:prstGeom prst="rightArrow">
          <a:avLst>
            <a:gd name="adj" fmla="val 37162"/>
          </a:avLst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  <xdr:twoCellAnchor>
    <xdr:from>
      <xdr:col>1</xdr:col>
      <xdr:colOff>114300</xdr:colOff>
      <xdr:row>34</xdr:row>
      <xdr:rowOff>19050</xdr:rowOff>
    </xdr:from>
    <xdr:to>
      <xdr:col>1</xdr:col>
      <xdr:colOff>819150</xdr:colOff>
      <xdr:row>35</xdr:row>
      <xdr:rowOff>9525</xdr:rowOff>
    </xdr:to>
    <xdr:sp>
      <xdr:nvSpPr>
        <xdr:cNvPr id="6" name="Right Arrow 28">
          <a:hlinkClick r:id="rId6"/>
        </xdr:cNvPr>
        <xdr:cNvSpPr>
          <a:spLocks/>
        </xdr:cNvSpPr>
      </xdr:nvSpPr>
      <xdr:spPr>
        <a:xfrm>
          <a:off x="323850" y="6762750"/>
          <a:ext cx="704850" cy="180975"/>
        </a:xfrm>
        <a:prstGeom prst="rightArrow">
          <a:avLst>
            <a:gd name="adj" fmla="val 37162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twoCellAnchor>
  <xdr:twoCellAnchor>
    <xdr:from>
      <xdr:col>1</xdr:col>
      <xdr:colOff>247650</xdr:colOff>
      <xdr:row>35</xdr:row>
      <xdr:rowOff>19050</xdr:rowOff>
    </xdr:from>
    <xdr:to>
      <xdr:col>1</xdr:col>
      <xdr:colOff>952500</xdr:colOff>
      <xdr:row>36</xdr:row>
      <xdr:rowOff>9525</xdr:rowOff>
    </xdr:to>
    <xdr:sp>
      <xdr:nvSpPr>
        <xdr:cNvPr id="7" name="Right Arrow 29">
          <a:hlinkClick r:id="rId7"/>
        </xdr:cNvPr>
        <xdr:cNvSpPr>
          <a:spLocks/>
        </xdr:cNvSpPr>
      </xdr:nvSpPr>
      <xdr:spPr>
        <a:xfrm>
          <a:off x="457200" y="6953250"/>
          <a:ext cx="704850" cy="180975"/>
        </a:xfrm>
        <a:prstGeom prst="rightArrow">
          <a:avLst>
            <a:gd name="adj" fmla="val 37162"/>
          </a:avLst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</a:p>
      </xdr:txBody>
    </xdr:sp>
    <xdr:clientData/>
  </xdr:twoCellAnchor>
  <xdr:twoCellAnchor>
    <xdr:from>
      <xdr:col>1</xdr:col>
      <xdr:colOff>133350</xdr:colOff>
      <xdr:row>36</xdr:row>
      <xdr:rowOff>19050</xdr:rowOff>
    </xdr:from>
    <xdr:to>
      <xdr:col>1</xdr:col>
      <xdr:colOff>838200</xdr:colOff>
      <xdr:row>37</xdr:row>
      <xdr:rowOff>9525</xdr:rowOff>
    </xdr:to>
    <xdr:sp>
      <xdr:nvSpPr>
        <xdr:cNvPr id="8" name="Right Arrow 30">
          <a:hlinkClick r:id="rId8"/>
        </xdr:cNvPr>
        <xdr:cNvSpPr>
          <a:spLocks/>
        </xdr:cNvSpPr>
      </xdr:nvSpPr>
      <xdr:spPr>
        <a:xfrm>
          <a:off x="342900" y="7143750"/>
          <a:ext cx="704850" cy="180975"/>
        </a:xfrm>
        <a:prstGeom prst="rightArrow">
          <a:avLst>
            <a:gd name="adj" fmla="val 37162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  <xdr:twoCellAnchor>
    <xdr:from>
      <xdr:col>1</xdr:col>
      <xdr:colOff>228600</xdr:colOff>
      <xdr:row>37</xdr:row>
      <xdr:rowOff>0</xdr:rowOff>
    </xdr:from>
    <xdr:to>
      <xdr:col>1</xdr:col>
      <xdr:colOff>933450</xdr:colOff>
      <xdr:row>37</xdr:row>
      <xdr:rowOff>180975</xdr:rowOff>
    </xdr:to>
    <xdr:sp>
      <xdr:nvSpPr>
        <xdr:cNvPr id="9" name="Right Arrow 31">
          <a:hlinkClick r:id="rId9"/>
        </xdr:cNvPr>
        <xdr:cNvSpPr>
          <a:spLocks/>
        </xdr:cNvSpPr>
      </xdr:nvSpPr>
      <xdr:spPr>
        <a:xfrm>
          <a:off x="438150" y="7315200"/>
          <a:ext cx="704850" cy="180975"/>
        </a:xfrm>
        <a:prstGeom prst="rightArrow">
          <a:avLst>
            <a:gd name="adj" fmla="val 37162"/>
          </a:avLst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twoCellAnchor>
  <xdr:twoCellAnchor>
    <xdr:from>
      <xdr:col>1</xdr:col>
      <xdr:colOff>114300</xdr:colOff>
      <xdr:row>38</xdr:row>
      <xdr:rowOff>9525</xdr:rowOff>
    </xdr:from>
    <xdr:to>
      <xdr:col>1</xdr:col>
      <xdr:colOff>819150</xdr:colOff>
      <xdr:row>39</xdr:row>
      <xdr:rowOff>0</xdr:rowOff>
    </xdr:to>
    <xdr:sp>
      <xdr:nvSpPr>
        <xdr:cNvPr id="10" name="Right Arrow 32">
          <a:hlinkClick r:id="rId10"/>
        </xdr:cNvPr>
        <xdr:cNvSpPr>
          <a:spLocks/>
        </xdr:cNvSpPr>
      </xdr:nvSpPr>
      <xdr:spPr>
        <a:xfrm>
          <a:off x="323850" y="7515225"/>
          <a:ext cx="704850" cy="180975"/>
        </a:xfrm>
        <a:prstGeom prst="rightArrow">
          <a:avLst>
            <a:gd name="adj" fmla="val 37162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1</xdr:col>
      <xdr:colOff>247650</xdr:colOff>
      <xdr:row>39</xdr:row>
      <xdr:rowOff>9525</xdr:rowOff>
    </xdr:from>
    <xdr:to>
      <xdr:col>1</xdr:col>
      <xdr:colOff>952500</xdr:colOff>
      <xdr:row>40</xdr:row>
      <xdr:rowOff>0</xdr:rowOff>
    </xdr:to>
    <xdr:sp>
      <xdr:nvSpPr>
        <xdr:cNvPr id="11" name="Right Arrow 33">
          <a:hlinkClick r:id="rId11"/>
        </xdr:cNvPr>
        <xdr:cNvSpPr>
          <a:spLocks/>
        </xdr:cNvSpPr>
      </xdr:nvSpPr>
      <xdr:spPr>
        <a:xfrm>
          <a:off x="457200" y="7705725"/>
          <a:ext cx="704850" cy="180975"/>
        </a:xfrm>
        <a:prstGeom prst="rightArrow">
          <a:avLst>
            <a:gd name="adj" fmla="val 37162"/>
          </a:avLst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</a:p>
      </xdr:txBody>
    </xdr:sp>
    <xdr:clientData/>
  </xdr:twoCellAnchor>
  <xdr:twoCellAnchor>
    <xdr:from>
      <xdr:col>1</xdr:col>
      <xdr:colOff>133350</xdr:colOff>
      <xdr:row>40</xdr:row>
      <xdr:rowOff>19050</xdr:rowOff>
    </xdr:from>
    <xdr:to>
      <xdr:col>1</xdr:col>
      <xdr:colOff>838200</xdr:colOff>
      <xdr:row>41</xdr:row>
      <xdr:rowOff>9525</xdr:rowOff>
    </xdr:to>
    <xdr:sp>
      <xdr:nvSpPr>
        <xdr:cNvPr id="12" name="Right Arrow 34">
          <a:hlinkClick r:id="rId12"/>
        </xdr:cNvPr>
        <xdr:cNvSpPr>
          <a:spLocks/>
        </xdr:cNvSpPr>
      </xdr:nvSpPr>
      <xdr:spPr>
        <a:xfrm>
          <a:off x="342900" y="7905750"/>
          <a:ext cx="704850" cy="180975"/>
        </a:xfrm>
        <a:prstGeom prst="rightArrow">
          <a:avLst>
            <a:gd name="adj" fmla="val 37162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</a:p>
      </xdr:txBody>
    </xdr:sp>
    <xdr:clientData/>
  </xdr:twoCellAnchor>
  <xdr:twoCellAnchor>
    <xdr:from>
      <xdr:col>1</xdr:col>
      <xdr:colOff>238125</xdr:colOff>
      <xdr:row>41</xdr:row>
      <xdr:rowOff>9525</xdr:rowOff>
    </xdr:from>
    <xdr:to>
      <xdr:col>1</xdr:col>
      <xdr:colOff>942975</xdr:colOff>
      <xdr:row>42</xdr:row>
      <xdr:rowOff>0</xdr:rowOff>
    </xdr:to>
    <xdr:sp>
      <xdr:nvSpPr>
        <xdr:cNvPr id="13" name="Right Arrow 35">
          <a:hlinkClick r:id="rId13"/>
        </xdr:cNvPr>
        <xdr:cNvSpPr>
          <a:spLocks/>
        </xdr:cNvSpPr>
      </xdr:nvSpPr>
      <xdr:spPr>
        <a:xfrm>
          <a:off x="447675" y="8086725"/>
          <a:ext cx="704850" cy="180975"/>
        </a:xfrm>
        <a:prstGeom prst="rightArrow">
          <a:avLst>
            <a:gd name="adj" fmla="val 37162"/>
          </a:avLst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</a:t>
          </a:r>
        </a:p>
      </xdr:txBody>
    </xdr:sp>
    <xdr:clientData/>
  </xdr:twoCellAnchor>
  <xdr:twoCellAnchor>
    <xdr:from>
      <xdr:col>1</xdr:col>
      <xdr:colOff>123825</xdr:colOff>
      <xdr:row>42</xdr:row>
      <xdr:rowOff>19050</xdr:rowOff>
    </xdr:from>
    <xdr:to>
      <xdr:col>1</xdr:col>
      <xdr:colOff>828675</xdr:colOff>
      <xdr:row>43</xdr:row>
      <xdr:rowOff>9525</xdr:rowOff>
    </xdr:to>
    <xdr:sp>
      <xdr:nvSpPr>
        <xdr:cNvPr id="14" name="Right Arrow 36">
          <a:hlinkClick r:id="rId14"/>
        </xdr:cNvPr>
        <xdr:cNvSpPr>
          <a:spLocks/>
        </xdr:cNvSpPr>
      </xdr:nvSpPr>
      <xdr:spPr>
        <a:xfrm>
          <a:off x="333375" y="8286750"/>
          <a:ext cx="704850" cy="180975"/>
        </a:xfrm>
        <a:prstGeom prst="rightArrow">
          <a:avLst>
            <a:gd name="adj" fmla="val 37162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</a:p>
      </xdr:txBody>
    </xdr:sp>
    <xdr:clientData/>
  </xdr:twoCellAnchor>
  <xdr:twoCellAnchor>
    <xdr:from>
      <xdr:col>1</xdr:col>
      <xdr:colOff>257175</xdr:colOff>
      <xdr:row>43</xdr:row>
      <xdr:rowOff>9525</xdr:rowOff>
    </xdr:from>
    <xdr:to>
      <xdr:col>1</xdr:col>
      <xdr:colOff>962025</xdr:colOff>
      <xdr:row>44</xdr:row>
      <xdr:rowOff>0</xdr:rowOff>
    </xdr:to>
    <xdr:sp>
      <xdr:nvSpPr>
        <xdr:cNvPr id="15" name="Right Arrow 37">
          <a:hlinkClick r:id="rId15"/>
        </xdr:cNvPr>
        <xdr:cNvSpPr>
          <a:spLocks/>
        </xdr:cNvSpPr>
      </xdr:nvSpPr>
      <xdr:spPr>
        <a:xfrm>
          <a:off x="466725" y="8467725"/>
          <a:ext cx="704850" cy="180975"/>
        </a:xfrm>
        <a:prstGeom prst="rightArrow">
          <a:avLst>
            <a:gd name="adj" fmla="val 37162"/>
          </a:avLst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</a:p>
      </xdr:txBody>
    </xdr:sp>
    <xdr:clientData/>
  </xdr:twoCellAnchor>
  <xdr:twoCellAnchor>
    <xdr:from>
      <xdr:col>1</xdr:col>
      <xdr:colOff>142875</xdr:colOff>
      <xdr:row>44</xdr:row>
      <xdr:rowOff>9525</xdr:rowOff>
    </xdr:from>
    <xdr:to>
      <xdr:col>1</xdr:col>
      <xdr:colOff>847725</xdr:colOff>
      <xdr:row>45</xdr:row>
      <xdr:rowOff>0</xdr:rowOff>
    </xdr:to>
    <xdr:sp>
      <xdr:nvSpPr>
        <xdr:cNvPr id="16" name="Right Arrow 38">
          <a:hlinkClick r:id="rId16"/>
        </xdr:cNvPr>
        <xdr:cNvSpPr>
          <a:spLocks/>
        </xdr:cNvSpPr>
      </xdr:nvSpPr>
      <xdr:spPr>
        <a:xfrm>
          <a:off x="352425" y="8658225"/>
          <a:ext cx="704850" cy="180975"/>
        </a:xfrm>
        <a:prstGeom prst="rightArrow">
          <a:avLst>
            <a:gd name="adj" fmla="val 37162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</a:p>
      </xdr:txBody>
    </xdr:sp>
    <xdr:clientData/>
  </xdr:twoCellAnchor>
  <xdr:twoCellAnchor>
    <xdr:from>
      <xdr:col>1</xdr:col>
      <xdr:colOff>257175</xdr:colOff>
      <xdr:row>45</xdr:row>
      <xdr:rowOff>9525</xdr:rowOff>
    </xdr:from>
    <xdr:to>
      <xdr:col>1</xdr:col>
      <xdr:colOff>962025</xdr:colOff>
      <xdr:row>46</xdr:row>
      <xdr:rowOff>0</xdr:rowOff>
    </xdr:to>
    <xdr:sp>
      <xdr:nvSpPr>
        <xdr:cNvPr id="17" name="Right Arrow 39">
          <a:hlinkClick r:id="rId17"/>
        </xdr:cNvPr>
        <xdr:cNvSpPr>
          <a:spLocks/>
        </xdr:cNvSpPr>
      </xdr:nvSpPr>
      <xdr:spPr>
        <a:xfrm>
          <a:off x="466725" y="8848725"/>
          <a:ext cx="704850" cy="180975"/>
        </a:xfrm>
        <a:prstGeom prst="rightArrow">
          <a:avLst>
            <a:gd name="adj" fmla="val 37162"/>
          </a:avLst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</a:t>
          </a:r>
        </a:p>
      </xdr:txBody>
    </xdr:sp>
    <xdr:clientData/>
  </xdr:twoCellAnchor>
  <xdr:twoCellAnchor>
    <xdr:from>
      <xdr:col>1</xdr:col>
      <xdr:colOff>142875</xdr:colOff>
      <xdr:row>46</xdr:row>
      <xdr:rowOff>19050</xdr:rowOff>
    </xdr:from>
    <xdr:to>
      <xdr:col>1</xdr:col>
      <xdr:colOff>847725</xdr:colOff>
      <xdr:row>47</xdr:row>
      <xdr:rowOff>9525</xdr:rowOff>
    </xdr:to>
    <xdr:sp>
      <xdr:nvSpPr>
        <xdr:cNvPr id="18" name="Right Arrow 40">
          <a:hlinkClick r:id="rId18"/>
        </xdr:cNvPr>
        <xdr:cNvSpPr>
          <a:spLocks/>
        </xdr:cNvSpPr>
      </xdr:nvSpPr>
      <xdr:spPr>
        <a:xfrm>
          <a:off x="352425" y="9048750"/>
          <a:ext cx="704850" cy="180975"/>
        </a:xfrm>
        <a:prstGeom prst="rightArrow">
          <a:avLst>
            <a:gd name="adj" fmla="val 37162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</a:t>
          </a:r>
        </a:p>
      </xdr:txBody>
    </xdr:sp>
    <xdr:clientData/>
  </xdr:twoCellAnchor>
  <xdr:twoCellAnchor>
    <xdr:from>
      <xdr:col>1</xdr:col>
      <xdr:colOff>247650</xdr:colOff>
      <xdr:row>47</xdr:row>
      <xdr:rowOff>9525</xdr:rowOff>
    </xdr:from>
    <xdr:to>
      <xdr:col>1</xdr:col>
      <xdr:colOff>952500</xdr:colOff>
      <xdr:row>48</xdr:row>
      <xdr:rowOff>0</xdr:rowOff>
    </xdr:to>
    <xdr:sp>
      <xdr:nvSpPr>
        <xdr:cNvPr id="19" name="Right Arrow 41">
          <a:hlinkClick r:id="rId19"/>
        </xdr:cNvPr>
        <xdr:cNvSpPr>
          <a:spLocks/>
        </xdr:cNvSpPr>
      </xdr:nvSpPr>
      <xdr:spPr>
        <a:xfrm>
          <a:off x="457200" y="9229725"/>
          <a:ext cx="704850" cy="180975"/>
        </a:xfrm>
        <a:prstGeom prst="rightArrow">
          <a:avLst>
            <a:gd name="adj" fmla="val 37162"/>
          </a:avLst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</a:p>
      </xdr:txBody>
    </xdr:sp>
    <xdr:clientData/>
  </xdr:twoCellAnchor>
  <xdr:twoCellAnchor>
    <xdr:from>
      <xdr:col>3</xdr:col>
      <xdr:colOff>723900</xdr:colOff>
      <xdr:row>7</xdr:row>
      <xdr:rowOff>76200</xdr:rowOff>
    </xdr:from>
    <xdr:to>
      <xdr:col>6</xdr:col>
      <xdr:colOff>9525</xdr:colOff>
      <xdr:row>26</xdr:row>
      <xdr:rowOff>133350</xdr:rowOff>
    </xdr:to>
    <xdr:sp>
      <xdr:nvSpPr>
        <xdr:cNvPr id="20" name="Left Arrow 24"/>
        <xdr:cNvSpPr>
          <a:spLocks/>
        </xdr:cNvSpPr>
      </xdr:nvSpPr>
      <xdr:spPr>
        <a:xfrm rot="16200000">
          <a:off x="2876550" y="1676400"/>
          <a:ext cx="638175" cy="3676650"/>
        </a:xfrm>
        <a:prstGeom prst="leftArrow">
          <a:avLst>
            <a:gd name="adj" fmla="val -41319"/>
          </a:avLst>
        </a:prstGeom>
        <a:solidFill>
          <a:srgbClr val="FAC090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Go down to</a:t>
          </a: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view and print the Proformae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295275</xdr:colOff>
      <xdr:row>1</xdr:row>
      <xdr:rowOff>19050</xdr:rowOff>
    </xdr:to>
    <xdr:sp>
      <xdr:nvSpPr>
        <xdr:cNvPr id="1" name="Left Arrow 1">
          <a:hlinkClick r:id="rId1"/>
        </xdr:cNvPr>
        <xdr:cNvSpPr>
          <a:spLocks/>
        </xdr:cNvSpPr>
      </xdr:nvSpPr>
      <xdr:spPr>
        <a:xfrm>
          <a:off x="0" y="0"/>
          <a:ext cx="533400" cy="257175"/>
        </a:xfrm>
        <a:prstGeom prst="leftArrow">
          <a:avLst>
            <a:gd name="adj" fmla="val -2589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1</xdr:row>
      <xdr:rowOff>47625</xdr:rowOff>
    </xdr:to>
    <xdr:sp>
      <xdr:nvSpPr>
        <xdr:cNvPr id="1" name="Left Arrow 1">
          <a:hlinkClick r:id="rId1"/>
        </xdr:cNvPr>
        <xdr:cNvSpPr>
          <a:spLocks/>
        </xdr:cNvSpPr>
      </xdr:nvSpPr>
      <xdr:spPr>
        <a:xfrm>
          <a:off x="0" y="0"/>
          <a:ext cx="533400" cy="257175"/>
        </a:xfrm>
        <a:prstGeom prst="leftArrow">
          <a:avLst>
            <a:gd name="adj" fmla="val -2589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314325</xdr:colOff>
      <xdr:row>1</xdr:row>
      <xdr:rowOff>0</xdr:rowOff>
    </xdr:to>
    <xdr:sp>
      <xdr:nvSpPr>
        <xdr:cNvPr id="1" name="Left Arrow 1">
          <a:hlinkClick r:id="rId1"/>
        </xdr:cNvPr>
        <xdr:cNvSpPr>
          <a:spLocks/>
        </xdr:cNvSpPr>
      </xdr:nvSpPr>
      <xdr:spPr>
        <a:xfrm>
          <a:off x="0" y="0"/>
          <a:ext cx="533400" cy="257175"/>
        </a:xfrm>
        <a:prstGeom prst="leftArrow">
          <a:avLst>
            <a:gd name="adj" fmla="val -2589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1</xdr:row>
      <xdr:rowOff>66675</xdr:rowOff>
    </xdr:to>
    <xdr:sp>
      <xdr:nvSpPr>
        <xdr:cNvPr id="1" name="Left Arrow 1">
          <a:hlinkClick r:id="rId1"/>
        </xdr:cNvPr>
        <xdr:cNvSpPr>
          <a:spLocks/>
        </xdr:cNvSpPr>
      </xdr:nvSpPr>
      <xdr:spPr>
        <a:xfrm>
          <a:off x="0" y="0"/>
          <a:ext cx="533400" cy="257175"/>
        </a:xfrm>
        <a:prstGeom prst="leftArrow">
          <a:avLst>
            <a:gd name="adj" fmla="val -2589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1</xdr:row>
      <xdr:rowOff>9525</xdr:rowOff>
    </xdr:to>
    <xdr:sp>
      <xdr:nvSpPr>
        <xdr:cNvPr id="1" name="Left Arrow 1">
          <a:hlinkClick r:id="rId1"/>
        </xdr:cNvPr>
        <xdr:cNvSpPr>
          <a:spLocks/>
        </xdr:cNvSpPr>
      </xdr:nvSpPr>
      <xdr:spPr>
        <a:xfrm>
          <a:off x="0" y="0"/>
          <a:ext cx="533400" cy="257175"/>
        </a:xfrm>
        <a:prstGeom prst="leftArrow">
          <a:avLst>
            <a:gd name="adj" fmla="val -2589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sp>
      <xdr:nvSpPr>
        <xdr:cNvPr id="1" name="Left Arrow 1">
          <a:hlinkClick r:id="rId1"/>
        </xdr:cNvPr>
        <xdr:cNvSpPr>
          <a:spLocks/>
        </xdr:cNvSpPr>
      </xdr:nvSpPr>
      <xdr:spPr>
        <a:xfrm>
          <a:off x="0" y="0"/>
          <a:ext cx="533400" cy="257175"/>
        </a:xfrm>
        <a:prstGeom prst="leftArrow">
          <a:avLst>
            <a:gd name="adj" fmla="val -2589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9525</xdr:colOff>
      <xdr:row>1</xdr:row>
      <xdr:rowOff>9525</xdr:rowOff>
    </xdr:to>
    <xdr:sp>
      <xdr:nvSpPr>
        <xdr:cNvPr id="1" name="Left Arrow 1">
          <a:hlinkClick r:id="rId1"/>
        </xdr:cNvPr>
        <xdr:cNvSpPr>
          <a:spLocks/>
        </xdr:cNvSpPr>
      </xdr:nvSpPr>
      <xdr:spPr>
        <a:xfrm>
          <a:off x="0" y="0"/>
          <a:ext cx="533400" cy="257175"/>
        </a:xfrm>
        <a:prstGeom prst="leftArrow">
          <a:avLst>
            <a:gd name="adj" fmla="val -2589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85725</xdr:colOff>
      <xdr:row>1</xdr:row>
      <xdr:rowOff>66675</xdr:rowOff>
    </xdr:to>
    <xdr:sp>
      <xdr:nvSpPr>
        <xdr:cNvPr id="1" name="Left Arrow 1">
          <a:hlinkClick r:id="rId1"/>
        </xdr:cNvPr>
        <xdr:cNvSpPr>
          <a:spLocks/>
        </xdr:cNvSpPr>
      </xdr:nvSpPr>
      <xdr:spPr>
        <a:xfrm>
          <a:off x="0" y="0"/>
          <a:ext cx="533400" cy="257175"/>
        </a:xfrm>
        <a:prstGeom prst="leftArrow">
          <a:avLst>
            <a:gd name="adj" fmla="val -2589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</xdr:col>
      <xdr:colOff>342900</xdr:colOff>
      <xdr:row>1</xdr:row>
      <xdr:rowOff>19050</xdr:rowOff>
    </xdr:to>
    <xdr:sp>
      <xdr:nvSpPr>
        <xdr:cNvPr id="1" name="Left Arrow 1">
          <a:hlinkClick r:id="rId1"/>
        </xdr:cNvPr>
        <xdr:cNvSpPr>
          <a:spLocks/>
        </xdr:cNvSpPr>
      </xdr:nvSpPr>
      <xdr:spPr>
        <a:xfrm>
          <a:off x="38100" y="28575"/>
          <a:ext cx="533400" cy="247650"/>
        </a:xfrm>
        <a:prstGeom prst="leftArrow">
          <a:avLst>
            <a:gd name="adj" fmla="val -2678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314325</xdr:colOff>
      <xdr:row>1</xdr:row>
      <xdr:rowOff>28575</xdr:rowOff>
    </xdr:to>
    <xdr:sp>
      <xdr:nvSpPr>
        <xdr:cNvPr id="1" name="Left Arrow 1">
          <a:hlinkClick r:id="rId1"/>
        </xdr:cNvPr>
        <xdr:cNvSpPr>
          <a:spLocks/>
        </xdr:cNvSpPr>
      </xdr:nvSpPr>
      <xdr:spPr>
        <a:xfrm>
          <a:off x="0" y="0"/>
          <a:ext cx="533400" cy="257175"/>
        </a:xfrm>
        <a:prstGeom prst="leftArrow">
          <a:avLst>
            <a:gd name="adj" fmla="val -2589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314325</xdr:colOff>
      <xdr:row>1</xdr:row>
      <xdr:rowOff>9525</xdr:rowOff>
    </xdr:to>
    <xdr:sp>
      <xdr:nvSpPr>
        <xdr:cNvPr id="1" name="Left Arrow 1">
          <a:hlinkClick r:id="rId1"/>
        </xdr:cNvPr>
        <xdr:cNvSpPr>
          <a:spLocks/>
        </xdr:cNvSpPr>
      </xdr:nvSpPr>
      <xdr:spPr>
        <a:xfrm>
          <a:off x="28575" y="0"/>
          <a:ext cx="523875" cy="247650"/>
        </a:xfrm>
        <a:prstGeom prst="leftArrow">
          <a:avLst>
            <a:gd name="adj" fmla="val -2589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0</xdr:row>
      <xdr:rowOff>238125</xdr:rowOff>
    </xdr:to>
    <xdr:sp>
      <xdr:nvSpPr>
        <xdr:cNvPr id="1" name="Left Arrow 1">
          <a:hlinkClick r:id="rId1"/>
        </xdr:cNvPr>
        <xdr:cNvSpPr>
          <a:spLocks/>
        </xdr:cNvSpPr>
      </xdr:nvSpPr>
      <xdr:spPr>
        <a:xfrm>
          <a:off x="0" y="0"/>
          <a:ext cx="533400" cy="238125"/>
        </a:xfrm>
        <a:prstGeom prst="leftArrow">
          <a:avLst>
            <a:gd name="adj" fmla="val -2768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257175</xdr:rowOff>
    </xdr:to>
    <xdr:sp>
      <xdr:nvSpPr>
        <xdr:cNvPr id="1" name="Left Arrow 1">
          <a:hlinkClick r:id="rId1"/>
        </xdr:cNvPr>
        <xdr:cNvSpPr>
          <a:spLocks/>
        </xdr:cNvSpPr>
      </xdr:nvSpPr>
      <xdr:spPr>
        <a:xfrm>
          <a:off x="0" y="0"/>
          <a:ext cx="533400" cy="257175"/>
        </a:xfrm>
        <a:prstGeom prst="leftArrow">
          <a:avLst>
            <a:gd name="adj" fmla="val -2589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247650</xdr:colOff>
      <xdr:row>0</xdr:row>
      <xdr:rowOff>257175</xdr:rowOff>
    </xdr:to>
    <xdr:sp>
      <xdr:nvSpPr>
        <xdr:cNvPr id="1" name="Left Arrow 1">
          <a:hlinkClick r:id="rId1"/>
        </xdr:cNvPr>
        <xdr:cNvSpPr>
          <a:spLocks/>
        </xdr:cNvSpPr>
      </xdr:nvSpPr>
      <xdr:spPr>
        <a:xfrm>
          <a:off x="0" y="0"/>
          <a:ext cx="533400" cy="257175"/>
        </a:xfrm>
        <a:prstGeom prst="leftArrow">
          <a:avLst>
            <a:gd name="adj" fmla="val -2589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1</xdr:row>
      <xdr:rowOff>9525</xdr:rowOff>
    </xdr:to>
    <xdr:sp>
      <xdr:nvSpPr>
        <xdr:cNvPr id="1" name="Left Arrow 1">
          <a:hlinkClick r:id="rId1"/>
        </xdr:cNvPr>
        <xdr:cNvSpPr>
          <a:spLocks/>
        </xdr:cNvSpPr>
      </xdr:nvSpPr>
      <xdr:spPr>
        <a:xfrm>
          <a:off x="0" y="0"/>
          <a:ext cx="533400" cy="257175"/>
        </a:xfrm>
        <a:prstGeom prst="leftArrow">
          <a:avLst>
            <a:gd name="adj" fmla="val -2589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266700</xdr:colOff>
      <xdr:row>0</xdr:row>
      <xdr:rowOff>257175</xdr:rowOff>
    </xdr:to>
    <xdr:sp>
      <xdr:nvSpPr>
        <xdr:cNvPr id="1" name="Left Arrow 1">
          <a:hlinkClick r:id="rId1"/>
        </xdr:cNvPr>
        <xdr:cNvSpPr>
          <a:spLocks/>
        </xdr:cNvSpPr>
      </xdr:nvSpPr>
      <xdr:spPr>
        <a:xfrm>
          <a:off x="0" y="0"/>
          <a:ext cx="533400" cy="257175"/>
        </a:xfrm>
        <a:prstGeom prst="leftArrow">
          <a:avLst>
            <a:gd name="adj" fmla="val -2589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257175</xdr:rowOff>
    </xdr:to>
    <xdr:sp>
      <xdr:nvSpPr>
        <xdr:cNvPr id="1" name="Left Arrow 1">
          <a:hlinkClick r:id="rId1"/>
        </xdr:cNvPr>
        <xdr:cNvSpPr>
          <a:spLocks/>
        </xdr:cNvSpPr>
      </xdr:nvSpPr>
      <xdr:spPr>
        <a:xfrm>
          <a:off x="0" y="0"/>
          <a:ext cx="533400" cy="257175"/>
        </a:xfrm>
        <a:prstGeom prst="leftArrow">
          <a:avLst>
            <a:gd name="adj" fmla="val -2589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314325</xdr:colOff>
      <xdr:row>1</xdr:row>
      <xdr:rowOff>28575</xdr:rowOff>
    </xdr:to>
    <xdr:sp>
      <xdr:nvSpPr>
        <xdr:cNvPr id="1" name="Left Arrow 1">
          <a:hlinkClick r:id="rId1"/>
        </xdr:cNvPr>
        <xdr:cNvSpPr>
          <a:spLocks/>
        </xdr:cNvSpPr>
      </xdr:nvSpPr>
      <xdr:spPr>
        <a:xfrm>
          <a:off x="0" y="0"/>
          <a:ext cx="533400" cy="257175"/>
        </a:xfrm>
        <a:prstGeom prst="leftArrow">
          <a:avLst>
            <a:gd name="adj" fmla="val -2589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1</xdr:row>
      <xdr:rowOff>9525</xdr:rowOff>
    </xdr:to>
    <xdr:sp>
      <xdr:nvSpPr>
        <xdr:cNvPr id="1" name="Left Arrow 1">
          <a:hlinkClick r:id="rId1"/>
        </xdr:cNvPr>
        <xdr:cNvSpPr>
          <a:spLocks/>
        </xdr:cNvSpPr>
      </xdr:nvSpPr>
      <xdr:spPr>
        <a:xfrm>
          <a:off x="0" y="0"/>
          <a:ext cx="533400" cy="257175"/>
        </a:xfrm>
        <a:prstGeom prst="leftArrow">
          <a:avLst>
            <a:gd name="adj" fmla="val -2589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showGridLines="0" tabSelected="1" zoomScalePageLayoutView="0" workbookViewId="0" topLeftCell="B1">
      <selection activeCell="C8" sqref="C8"/>
    </sheetView>
  </sheetViews>
  <sheetFormatPr defaultColWidth="9.140625" defaultRowHeight="15"/>
  <cols>
    <col min="1" max="1" width="3.140625" style="0" customWidth="1"/>
    <col min="2" max="3" width="14.57421875" style="0" customWidth="1"/>
    <col min="4" max="4" width="11.140625" style="0" customWidth="1"/>
    <col min="5" max="5" width="7.57421875" style="0" customWidth="1"/>
    <col min="6" max="6" width="1.57421875" style="0" customWidth="1"/>
    <col min="7" max="7" width="10.00390625" style="0" customWidth="1"/>
    <col min="8" max="10" width="9.28125" style="0" customWidth="1"/>
    <col min="11" max="11" width="1.8515625" style="0" customWidth="1"/>
    <col min="12" max="13" width="8.140625" style="0" customWidth="1"/>
    <col min="14" max="15" width="10.7109375" style="0" bestFit="1" customWidth="1"/>
    <col min="16" max="16" width="5.00390625" style="0" customWidth="1"/>
    <col min="17" max="17" width="3.28125" style="0" customWidth="1"/>
  </cols>
  <sheetData>
    <row r="1" spans="1:17" ht="22.5" customHeight="1">
      <c r="A1" s="127"/>
      <c r="B1" s="127"/>
      <c r="C1" s="127"/>
      <c r="D1" s="341" t="s">
        <v>306</v>
      </c>
      <c r="E1" s="341"/>
      <c r="F1" s="341"/>
      <c r="G1" s="341"/>
      <c r="H1" s="341"/>
      <c r="I1" s="341"/>
      <c r="J1" s="341"/>
      <c r="K1" s="260"/>
      <c r="L1" s="127"/>
      <c r="M1" s="127"/>
      <c r="N1" s="127"/>
      <c r="O1" s="127"/>
      <c r="P1" s="127"/>
      <c r="Q1" s="127"/>
    </row>
    <row r="2" spans="1:17" ht="26.25">
      <c r="A2" s="152"/>
      <c r="B2" s="355" t="s">
        <v>363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127"/>
    </row>
    <row r="3" spans="1:17" ht="17.25" customHeight="1" thickBot="1">
      <c r="A3" s="127"/>
      <c r="B3" s="351" t="s">
        <v>106</v>
      </c>
      <c r="C3" s="351"/>
      <c r="D3" s="319">
        <v>2</v>
      </c>
      <c r="E3" s="149">
        <f>IF(D3=1,"Advanced Supplementary","")</f>
      </c>
      <c r="F3" s="150" t="str">
        <f>IF(D3=2,"March/April","May/June")</f>
        <v>March/April</v>
      </c>
      <c r="G3" s="335" t="s">
        <v>346</v>
      </c>
      <c r="H3" s="318"/>
      <c r="I3" s="128"/>
      <c r="J3" s="128"/>
      <c r="K3" s="128"/>
      <c r="L3" s="128"/>
      <c r="M3" s="128"/>
      <c r="N3" s="128"/>
      <c r="O3" s="128"/>
      <c r="P3" s="128"/>
      <c r="Q3" s="127"/>
    </row>
    <row r="4" spans="1:17" ht="15" customHeight="1">
      <c r="A4" s="127"/>
      <c r="B4" s="146" t="s">
        <v>101</v>
      </c>
      <c r="C4" s="320">
        <v>2013</v>
      </c>
      <c r="D4" s="128"/>
      <c r="E4" s="128"/>
      <c r="F4" s="128"/>
      <c r="G4" s="365" t="s">
        <v>112</v>
      </c>
      <c r="H4" s="366"/>
      <c r="I4" s="366"/>
      <c r="J4" s="366"/>
      <c r="K4" s="366"/>
      <c r="L4" s="366"/>
      <c r="M4" s="366"/>
      <c r="N4" s="363" t="s">
        <v>193</v>
      </c>
      <c r="O4" s="363"/>
      <c r="P4" s="361" t="s">
        <v>305</v>
      </c>
      <c r="Q4" s="127"/>
    </row>
    <row r="5" spans="1:17" ht="15" customHeight="1">
      <c r="A5" s="127"/>
      <c r="B5" s="146" t="s">
        <v>105</v>
      </c>
      <c r="C5" s="346" t="s">
        <v>371</v>
      </c>
      <c r="D5" s="347"/>
      <c r="E5" s="348"/>
      <c r="F5" s="147"/>
      <c r="G5" s="367"/>
      <c r="H5" s="368"/>
      <c r="I5" s="368"/>
      <c r="J5" s="368"/>
      <c r="K5" s="368"/>
      <c r="L5" s="368"/>
      <c r="M5" s="368"/>
      <c r="N5" s="139" t="s">
        <v>10</v>
      </c>
      <c r="O5" s="139" t="s">
        <v>11</v>
      </c>
      <c r="P5" s="362"/>
      <c r="Q5" s="127"/>
    </row>
    <row r="6" spans="1:17" ht="15" customHeight="1">
      <c r="A6" s="127"/>
      <c r="B6" s="146" t="s">
        <v>102</v>
      </c>
      <c r="C6" s="321" t="s">
        <v>241</v>
      </c>
      <c r="D6" s="128"/>
      <c r="E6" s="128"/>
      <c r="F6" s="128"/>
      <c r="G6" s="140" t="s">
        <v>124</v>
      </c>
      <c r="H6" s="356" t="s">
        <v>366</v>
      </c>
      <c r="I6" s="357"/>
      <c r="J6" s="357"/>
      <c r="K6" s="357"/>
      <c r="L6" s="357"/>
      <c r="M6" s="357"/>
      <c r="N6" s="326">
        <v>40711</v>
      </c>
      <c r="O6" s="326">
        <v>40726</v>
      </c>
      <c r="P6" s="327">
        <v>13</v>
      </c>
      <c r="Q6" s="127"/>
    </row>
    <row r="7" spans="1:17" ht="15" customHeight="1">
      <c r="A7" s="127"/>
      <c r="B7" s="146" t="s">
        <v>103</v>
      </c>
      <c r="C7" s="346" t="s">
        <v>372</v>
      </c>
      <c r="D7" s="348"/>
      <c r="E7" s="128"/>
      <c r="F7" s="128"/>
      <c r="G7" s="140" t="s">
        <v>125</v>
      </c>
      <c r="H7" s="342" t="s">
        <v>367</v>
      </c>
      <c r="I7" s="343"/>
      <c r="J7" s="343"/>
      <c r="K7" s="343"/>
      <c r="L7" s="343"/>
      <c r="M7" s="343"/>
      <c r="N7" s="328"/>
      <c r="O7" s="328"/>
      <c r="P7" s="329">
        <v>13</v>
      </c>
      <c r="Q7" s="127"/>
    </row>
    <row r="8" spans="1:17" ht="15" customHeight="1">
      <c r="A8" s="127"/>
      <c r="B8" s="146" t="s">
        <v>104</v>
      </c>
      <c r="C8" s="319">
        <v>14</v>
      </c>
      <c r="D8" s="128"/>
      <c r="E8" s="128"/>
      <c r="F8" s="128"/>
      <c r="G8" s="140" t="s">
        <v>260</v>
      </c>
      <c r="H8" s="342" t="s">
        <v>163</v>
      </c>
      <c r="I8" s="343"/>
      <c r="J8" s="343"/>
      <c r="K8" s="343"/>
      <c r="L8" s="343"/>
      <c r="M8" s="343"/>
      <c r="N8" s="328"/>
      <c r="O8" s="328"/>
      <c r="P8" s="329"/>
      <c r="Q8" s="127"/>
    </row>
    <row r="9" spans="1:17" ht="15" customHeight="1" thickBot="1">
      <c r="A9" s="127"/>
      <c r="B9" s="128"/>
      <c r="C9" s="128"/>
      <c r="D9" s="148"/>
      <c r="E9" s="128"/>
      <c r="F9" s="128"/>
      <c r="G9" s="140" t="s">
        <v>119</v>
      </c>
      <c r="H9" s="342" t="s">
        <v>164</v>
      </c>
      <c r="I9" s="343"/>
      <c r="J9" s="343"/>
      <c r="K9" s="343"/>
      <c r="L9" s="343"/>
      <c r="M9" s="343"/>
      <c r="N9" s="328"/>
      <c r="O9" s="328"/>
      <c r="P9" s="329"/>
      <c r="Q9" s="127"/>
    </row>
    <row r="10" spans="1:17" ht="15" customHeight="1">
      <c r="A10" s="127"/>
      <c r="B10" s="358" t="s">
        <v>261</v>
      </c>
      <c r="C10" s="359"/>
      <c r="D10" s="360"/>
      <c r="E10" s="128"/>
      <c r="F10" s="128"/>
      <c r="G10" s="140" t="s">
        <v>119</v>
      </c>
      <c r="H10" s="342" t="s">
        <v>165</v>
      </c>
      <c r="I10" s="343"/>
      <c r="J10" s="343"/>
      <c r="K10" s="343"/>
      <c r="L10" s="343"/>
      <c r="M10" s="343"/>
      <c r="N10" s="328"/>
      <c r="O10" s="328"/>
      <c r="P10" s="329"/>
      <c r="Q10" s="127"/>
    </row>
    <row r="11" spans="1:17" ht="15" customHeight="1">
      <c r="A11" s="153"/>
      <c r="B11" s="142" t="s">
        <v>10</v>
      </c>
      <c r="C11" s="143" t="s">
        <v>11</v>
      </c>
      <c r="D11" s="144" t="s">
        <v>12</v>
      </c>
      <c r="E11" s="128"/>
      <c r="F11" s="128"/>
      <c r="G11" s="140" t="s">
        <v>119</v>
      </c>
      <c r="H11" s="342" t="s">
        <v>166</v>
      </c>
      <c r="I11" s="343"/>
      <c r="J11" s="343"/>
      <c r="K11" s="343"/>
      <c r="L11" s="343"/>
      <c r="M11" s="343"/>
      <c r="N11" s="328"/>
      <c r="O11" s="328"/>
      <c r="P11" s="329"/>
      <c r="Q11" s="127"/>
    </row>
    <row r="12" spans="1:17" ht="15" customHeight="1" thickBot="1">
      <c r="A12" s="153"/>
      <c r="B12" s="324">
        <v>90000001</v>
      </c>
      <c r="C12" s="325">
        <v>90000220</v>
      </c>
      <c r="D12" s="145">
        <f>C12-B12+1</f>
        <v>220</v>
      </c>
      <c r="E12" s="128"/>
      <c r="F12" s="128"/>
      <c r="G12" s="140" t="s">
        <v>119</v>
      </c>
      <c r="H12" s="342" t="s">
        <v>167</v>
      </c>
      <c r="I12" s="343"/>
      <c r="J12" s="343"/>
      <c r="K12" s="343"/>
      <c r="L12" s="343"/>
      <c r="M12" s="343"/>
      <c r="N12" s="328"/>
      <c r="O12" s="328"/>
      <c r="P12" s="329"/>
      <c r="Q12" s="127"/>
    </row>
    <row r="13" spans="1:17" ht="15" customHeight="1">
      <c r="A13" s="154"/>
      <c r="B13" s="352" t="s">
        <v>246</v>
      </c>
      <c r="C13" s="353"/>
      <c r="D13" s="354"/>
      <c r="E13" s="128"/>
      <c r="F13" s="128"/>
      <c r="G13" s="140" t="s">
        <v>119</v>
      </c>
      <c r="H13" s="342" t="s">
        <v>168</v>
      </c>
      <c r="I13" s="343"/>
      <c r="J13" s="343"/>
      <c r="K13" s="343"/>
      <c r="L13" s="343"/>
      <c r="M13" s="343"/>
      <c r="N13" s="328"/>
      <c r="O13" s="328"/>
      <c r="P13" s="329"/>
      <c r="Q13" s="127"/>
    </row>
    <row r="14" spans="1:17" ht="15" customHeight="1">
      <c r="A14" s="154"/>
      <c r="B14" s="136" t="s">
        <v>127</v>
      </c>
      <c r="C14" s="137" t="s">
        <v>245</v>
      </c>
      <c r="D14" s="138" t="s">
        <v>19</v>
      </c>
      <c r="E14" s="128"/>
      <c r="F14" s="128"/>
      <c r="G14" s="140" t="s">
        <v>119</v>
      </c>
      <c r="H14" s="342" t="s">
        <v>169</v>
      </c>
      <c r="I14" s="343"/>
      <c r="J14" s="343"/>
      <c r="K14" s="343"/>
      <c r="L14" s="343"/>
      <c r="M14" s="343"/>
      <c r="N14" s="328"/>
      <c r="O14" s="328"/>
      <c r="P14" s="329"/>
      <c r="Q14" s="127"/>
    </row>
    <row r="15" spans="1:17" ht="15" customHeight="1">
      <c r="A15" s="154"/>
      <c r="B15" s="349" t="s">
        <v>247</v>
      </c>
      <c r="C15" s="350"/>
      <c r="D15" s="322" t="s">
        <v>368</v>
      </c>
      <c r="E15" s="128"/>
      <c r="F15" s="128"/>
      <c r="G15" s="140" t="s">
        <v>119</v>
      </c>
      <c r="H15" s="342" t="s">
        <v>170</v>
      </c>
      <c r="I15" s="343"/>
      <c r="J15" s="343"/>
      <c r="K15" s="343"/>
      <c r="L15" s="343"/>
      <c r="M15" s="343"/>
      <c r="N15" s="328"/>
      <c r="O15" s="328"/>
      <c r="P15" s="329"/>
      <c r="Q15" s="127"/>
    </row>
    <row r="16" spans="1:17" ht="15" customHeight="1">
      <c r="A16" s="154"/>
      <c r="B16" s="349" t="s">
        <v>259</v>
      </c>
      <c r="C16" s="350"/>
      <c r="D16" s="322" t="s">
        <v>369</v>
      </c>
      <c r="E16" s="128"/>
      <c r="F16" s="128"/>
      <c r="G16" s="140" t="s">
        <v>119</v>
      </c>
      <c r="H16" s="342" t="s">
        <v>171</v>
      </c>
      <c r="I16" s="343"/>
      <c r="J16" s="343"/>
      <c r="K16" s="343"/>
      <c r="L16" s="343"/>
      <c r="M16" s="343"/>
      <c r="N16" s="328"/>
      <c r="O16" s="328"/>
      <c r="P16" s="329"/>
      <c r="Q16" s="127"/>
    </row>
    <row r="17" spans="1:17" ht="15" customHeight="1">
      <c r="A17" s="154"/>
      <c r="B17" s="349" t="s">
        <v>258</v>
      </c>
      <c r="C17" s="350"/>
      <c r="D17" s="322" t="s">
        <v>370</v>
      </c>
      <c r="E17" s="128"/>
      <c r="F17" s="128"/>
      <c r="G17" s="140" t="s">
        <v>119</v>
      </c>
      <c r="H17" s="342" t="s">
        <v>172</v>
      </c>
      <c r="I17" s="343"/>
      <c r="J17" s="343"/>
      <c r="K17" s="343"/>
      <c r="L17" s="343"/>
      <c r="M17" s="343"/>
      <c r="N17" s="328"/>
      <c r="O17" s="328"/>
      <c r="P17" s="329"/>
      <c r="Q17" s="127"/>
    </row>
    <row r="18" spans="1:17" ht="15" customHeight="1">
      <c r="A18" s="154"/>
      <c r="B18" s="349" t="s">
        <v>248</v>
      </c>
      <c r="C18" s="350"/>
      <c r="D18" s="322">
        <v>2503.2012</v>
      </c>
      <c r="E18" s="128"/>
      <c r="F18" s="128"/>
      <c r="G18" s="140" t="s">
        <v>119</v>
      </c>
      <c r="H18" s="342" t="s">
        <v>173</v>
      </c>
      <c r="I18" s="343"/>
      <c r="J18" s="343"/>
      <c r="K18" s="343"/>
      <c r="L18" s="343"/>
      <c r="M18" s="343"/>
      <c r="N18" s="328"/>
      <c r="O18" s="328"/>
      <c r="P18" s="329"/>
      <c r="Q18" s="127"/>
    </row>
    <row r="19" spans="1:17" ht="15" customHeight="1">
      <c r="A19" s="154"/>
      <c r="B19" s="349" t="s">
        <v>250</v>
      </c>
      <c r="C19" s="350"/>
      <c r="D19" s="322" t="s">
        <v>348</v>
      </c>
      <c r="E19" s="128"/>
      <c r="F19" s="128"/>
      <c r="G19" s="140" t="s">
        <v>119</v>
      </c>
      <c r="H19" s="342" t="s">
        <v>174</v>
      </c>
      <c r="I19" s="343"/>
      <c r="J19" s="343"/>
      <c r="K19" s="343"/>
      <c r="L19" s="343"/>
      <c r="M19" s="343"/>
      <c r="N19" s="328"/>
      <c r="O19" s="328"/>
      <c r="P19" s="329"/>
      <c r="Q19" s="127"/>
    </row>
    <row r="20" spans="1:17" ht="15" customHeight="1">
      <c r="A20" s="154"/>
      <c r="B20" s="349" t="s">
        <v>251</v>
      </c>
      <c r="C20" s="350"/>
      <c r="D20" s="322" t="s">
        <v>349</v>
      </c>
      <c r="E20" s="128"/>
      <c r="F20" s="128"/>
      <c r="G20" s="140" t="s">
        <v>119</v>
      </c>
      <c r="H20" s="342" t="s">
        <v>175</v>
      </c>
      <c r="I20" s="343"/>
      <c r="J20" s="343"/>
      <c r="K20" s="343"/>
      <c r="L20" s="343"/>
      <c r="M20" s="343"/>
      <c r="N20" s="328"/>
      <c r="O20" s="328"/>
      <c r="P20" s="329"/>
      <c r="Q20" s="127"/>
    </row>
    <row r="21" spans="1:17" ht="15" customHeight="1">
      <c r="A21" s="154"/>
      <c r="B21" s="349" t="s">
        <v>252</v>
      </c>
      <c r="C21" s="350"/>
      <c r="D21" s="322" t="s">
        <v>350</v>
      </c>
      <c r="E21" s="128"/>
      <c r="F21" s="128"/>
      <c r="G21" s="140" t="s">
        <v>210</v>
      </c>
      <c r="H21" s="342" t="s">
        <v>176</v>
      </c>
      <c r="I21" s="343"/>
      <c r="J21" s="343"/>
      <c r="K21" s="343"/>
      <c r="L21" s="343"/>
      <c r="M21" s="343"/>
      <c r="N21" s="328"/>
      <c r="O21" s="328"/>
      <c r="P21" s="329"/>
      <c r="Q21" s="127"/>
    </row>
    <row r="22" spans="1:17" ht="15" customHeight="1">
      <c r="A22" s="154"/>
      <c r="B22" s="349" t="s">
        <v>249</v>
      </c>
      <c r="C22" s="350"/>
      <c r="D22" s="322" t="s">
        <v>351</v>
      </c>
      <c r="E22" s="128"/>
      <c r="F22" s="128"/>
      <c r="G22" s="140" t="s">
        <v>209</v>
      </c>
      <c r="H22" s="342" t="s">
        <v>176</v>
      </c>
      <c r="I22" s="343"/>
      <c r="J22" s="343"/>
      <c r="K22" s="343"/>
      <c r="L22" s="343"/>
      <c r="M22" s="343"/>
      <c r="N22" s="328"/>
      <c r="O22" s="328"/>
      <c r="P22" s="329"/>
      <c r="Q22" s="127"/>
    </row>
    <row r="23" spans="1:17" ht="15" customHeight="1">
      <c r="A23" s="154"/>
      <c r="B23" s="349" t="s">
        <v>253</v>
      </c>
      <c r="C23" s="350"/>
      <c r="D23" s="322" t="s">
        <v>352</v>
      </c>
      <c r="E23" s="128"/>
      <c r="F23" s="128"/>
      <c r="G23" s="140" t="s">
        <v>209</v>
      </c>
      <c r="H23" s="342" t="s">
        <v>357</v>
      </c>
      <c r="I23" s="343"/>
      <c r="J23" s="343"/>
      <c r="K23" s="343"/>
      <c r="L23" s="343"/>
      <c r="M23" s="343"/>
      <c r="N23" s="328"/>
      <c r="O23" s="328"/>
      <c r="P23" s="329"/>
      <c r="Q23" s="127"/>
    </row>
    <row r="24" spans="1:17" ht="15" customHeight="1">
      <c r="A24" s="154"/>
      <c r="B24" s="349" t="s">
        <v>254</v>
      </c>
      <c r="C24" s="350"/>
      <c r="D24" s="322" t="s">
        <v>353</v>
      </c>
      <c r="E24" s="128"/>
      <c r="F24" s="128"/>
      <c r="G24" s="140" t="s">
        <v>208</v>
      </c>
      <c r="H24" s="342" t="s">
        <v>177</v>
      </c>
      <c r="I24" s="343"/>
      <c r="J24" s="343"/>
      <c r="K24" s="343"/>
      <c r="L24" s="343"/>
      <c r="M24" s="343"/>
      <c r="N24" s="328"/>
      <c r="O24" s="328"/>
      <c r="P24" s="329"/>
      <c r="Q24" s="127"/>
    </row>
    <row r="25" spans="1:17" ht="15" customHeight="1">
      <c r="A25" s="154"/>
      <c r="B25" s="349" t="s">
        <v>255</v>
      </c>
      <c r="C25" s="350"/>
      <c r="D25" s="322" t="s">
        <v>354</v>
      </c>
      <c r="E25" s="128"/>
      <c r="F25" s="128"/>
      <c r="G25" s="140" t="s">
        <v>207</v>
      </c>
      <c r="H25" s="342" t="s">
        <v>178</v>
      </c>
      <c r="I25" s="343"/>
      <c r="J25" s="343"/>
      <c r="K25" s="343"/>
      <c r="L25" s="343"/>
      <c r="M25" s="343"/>
      <c r="N25" s="328"/>
      <c r="O25" s="328"/>
      <c r="P25" s="329"/>
      <c r="Q25" s="127"/>
    </row>
    <row r="26" spans="1:17" ht="15" customHeight="1">
      <c r="A26" s="154"/>
      <c r="B26" s="349" t="s">
        <v>256</v>
      </c>
      <c r="C26" s="350"/>
      <c r="D26" s="322" t="s">
        <v>355</v>
      </c>
      <c r="E26" s="128"/>
      <c r="F26" s="128"/>
      <c r="G26" s="336" t="s">
        <v>362</v>
      </c>
      <c r="H26" s="344" t="s">
        <v>179</v>
      </c>
      <c r="I26" s="345"/>
      <c r="J26" s="345"/>
      <c r="K26" s="345"/>
      <c r="L26" s="345"/>
      <c r="M26" s="345"/>
      <c r="N26" s="330"/>
      <c r="O26" s="330"/>
      <c r="P26" s="331"/>
      <c r="Q26" s="127"/>
    </row>
    <row r="27" spans="1:17" ht="15" customHeight="1" thickBot="1">
      <c r="A27" s="155"/>
      <c r="B27" s="339" t="s">
        <v>257</v>
      </c>
      <c r="C27" s="340"/>
      <c r="D27" s="323" t="s">
        <v>356</v>
      </c>
      <c r="E27" s="128"/>
      <c r="F27" s="128"/>
      <c r="G27" s="337" t="s">
        <v>362</v>
      </c>
      <c r="H27" s="344" t="s">
        <v>361</v>
      </c>
      <c r="I27" s="345"/>
      <c r="J27" s="345"/>
      <c r="K27" s="345"/>
      <c r="L27" s="345"/>
      <c r="M27" s="345"/>
      <c r="N27" s="330"/>
      <c r="O27" s="330"/>
      <c r="P27" s="331"/>
      <c r="Q27" s="127"/>
    </row>
    <row r="28" spans="1:17" ht="15">
      <c r="A28" s="155"/>
      <c r="B28" s="141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</row>
    <row r="29" spans="1:17" ht="15">
      <c r="A29" s="156"/>
      <c r="B29" s="157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</row>
    <row r="30" spans="1:17" ht="15" customHeight="1">
      <c r="A30" s="156"/>
      <c r="B30" s="129"/>
      <c r="C30" s="159" t="s">
        <v>262</v>
      </c>
      <c r="D30" s="129"/>
      <c r="E30" s="129"/>
      <c r="F30" s="129"/>
      <c r="G30" s="129" t="s">
        <v>287</v>
      </c>
      <c r="H30" s="129"/>
      <c r="I30" s="129"/>
      <c r="J30" s="129"/>
      <c r="K30" s="151"/>
      <c r="L30" s="371" t="s">
        <v>358</v>
      </c>
      <c r="M30" s="371"/>
      <c r="N30" s="371"/>
      <c r="O30" s="371"/>
      <c r="P30" s="371"/>
      <c r="Q30" s="151"/>
    </row>
    <row r="31" spans="1:17" ht="15">
      <c r="A31" s="156"/>
      <c r="B31" s="128"/>
      <c r="C31" s="161" t="s">
        <v>263</v>
      </c>
      <c r="D31" s="128"/>
      <c r="E31" s="128"/>
      <c r="F31" s="128"/>
      <c r="G31" s="128" t="s">
        <v>288</v>
      </c>
      <c r="H31" s="128"/>
      <c r="I31" s="128"/>
      <c r="J31" s="128"/>
      <c r="K31" s="151"/>
      <c r="L31" s="371"/>
      <c r="M31" s="371"/>
      <c r="N31" s="371"/>
      <c r="O31" s="371"/>
      <c r="P31" s="371"/>
      <c r="Q31" s="151"/>
    </row>
    <row r="32" spans="1:17" ht="15">
      <c r="A32" s="156"/>
      <c r="B32" s="129"/>
      <c r="C32" s="160" t="s">
        <v>268</v>
      </c>
      <c r="D32" s="129"/>
      <c r="E32" s="129"/>
      <c r="F32" s="129"/>
      <c r="G32" s="129" t="s">
        <v>289</v>
      </c>
      <c r="H32" s="129"/>
      <c r="I32" s="129"/>
      <c r="J32" s="129"/>
      <c r="K32" s="151"/>
      <c r="L32" s="371"/>
      <c r="M32" s="371"/>
      <c r="N32" s="371"/>
      <c r="O32" s="371"/>
      <c r="P32" s="371"/>
      <c r="Q32" s="151"/>
    </row>
    <row r="33" spans="1:17" ht="15" customHeight="1">
      <c r="A33" s="156"/>
      <c r="B33" s="128"/>
      <c r="C33" s="162" t="s">
        <v>279</v>
      </c>
      <c r="D33" s="128"/>
      <c r="E33" s="128"/>
      <c r="F33" s="128"/>
      <c r="G33" s="128" t="s">
        <v>289</v>
      </c>
      <c r="H33" s="128"/>
      <c r="I33" s="128"/>
      <c r="J33" s="128"/>
      <c r="K33" s="151"/>
      <c r="L33" s="314"/>
      <c r="M33" s="315"/>
      <c r="N33" s="315"/>
      <c r="O33" s="315"/>
      <c r="P33" s="315"/>
      <c r="Q33" s="151"/>
    </row>
    <row r="34" spans="1:17" ht="15" customHeight="1">
      <c r="A34" s="156"/>
      <c r="B34" s="129"/>
      <c r="C34" s="160" t="s">
        <v>269</v>
      </c>
      <c r="D34" s="129"/>
      <c r="E34" s="129"/>
      <c r="F34" s="129"/>
      <c r="G34" s="129" t="s">
        <v>289</v>
      </c>
      <c r="H34" s="129"/>
      <c r="I34" s="129"/>
      <c r="J34" s="129"/>
      <c r="K34" s="151"/>
      <c r="L34" s="364" t="s">
        <v>359</v>
      </c>
      <c r="M34" s="364"/>
      <c r="N34" s="364"/>
      <c r="O34" s="364"/>
      <c r="P34" s="364"/>
      <c r="Q34" s="151"/>
    </row>
    <row r="35" spans="1:17" ht="15">
      <c r="A35" s="156"/>
      <c r="B35" s="128"/>
      <c r="C35" s="162" t="s">
        <v>270</v>
      </c>
      <c r="D35" s="128"/>
      <c r="E35" s="128"/>
      <c r="F35" s="128"/>
      <c r="G35" s="128" t="s">
        <v>281</v>
      </c>
      <c r="H35" s="128"/>
      <c r="I35" s="128"/>
      <c r="J35" s="128"/>
      <c r="K35" s="151"/>
      <c r="L35" s="364"/>
      <c r="M35" s="364"/>
      <c r="N35" s="364"/>
      <c r="O35" s="364"/>
      <c r="P35" s="364"/>
      <c r="Q35" s="151"/>
    </row>
    <row r="36" spans="1:17" ht="15">
      <c r="A36" s="156"/>
      <c r="B36" s="129"/>
      <c r="C36" s="160" t="s">
        <v>271</v>
      </c>
      <c r="D36" s="129"/>
      <c r="E36" s="129"/>
      <c r="F36" s="129"/>
      <c r="G36" s="129" t="s">
        <v>281</v>
      </c>
      <c r="H36" s="129"/>
      <c r="I36" s="129"/>
      <c r="J36" s="129"/>
      <c r="K36" s="151"/>
      <c r="L36" s="316"/>
      <c r="M36" s="317"/>
      <c r="N36" s="317"/>
      <c r="O36" s="317"/>
      <c r="P36" s="317"/>
      <c r="Q36" s="151"/>
    </row>
    <row r="37" spans="1:17" ht="15">
      <c r="A37" s="158"/>
      <c r="B37" s="128"/>
      <c r="C37" s="162" t="s">
        <v>272</v>
      </c>
      <c r="D37" s="128"/>
      <c r="E37" s="128"/>
      <c r="F37" s="128"/>
      <c r="G37" s="128" t="s">
        <v>282</v>
      </c>
      <c r="H37" s="128"/>
      <c r="I37" s="128"/>
      <c r="J37" s="128"/>
      <c r="K37" s="151"/>
      <c r="L37" s="371" t="s">
        <v>360</v>
      </c>
      <c r="M37" s="371"/>
      <c r="N37" s="371"/>
      <c r="O37" s="371"/>
      <c r="P37" s="371"/>
      <c r="Q37" s="151"/>
    </row>
    <row r="38" spans="1:17" ht="15">
      <c r="A38" s="158"/>
      <c r="B38" s="129"/>
      <c r="C38" s="160" t="s">
        <v>273</v>
      </c>
      <c r="D38" s="129"/>
      <c r="E38" s="129"/>
      <c r="F38" s="129"/>
      <c r="G38" s="129" t="s">
        <v>281</v>
      </c>
      <c r="H38" s="129"/>
      <c r="I38" s="129"/>
      <c r="J38" s="129"/>
      <c r="K38" s="151"/>
      <c r="L38" s="371"/>
      <c r="M38" s="371"/>
      <c r="N38" s="371"/>
      <c r="O38" s="371"/>
      <c r="P38" s="371"/>
      <c r="Q38" s="151"/>
    </row>
    <row r="39" spans="1:17" ht="15">
      <c r="A39" s="158"/>
      <c r="B39" s="128"/>
      <c r="C39" s="162" t="s">
        <v>274</v>
      </c>
      <c r="D39" s="128"/>
      <c r="E39" s="128"/>
      <c r="F39" s="128"/>
      <c r="G39" s="128" t="s">
        <v>282</v>
      </c>
      <c r="H39" s="128"/>
      <c r="I39" s="128"/>
      <c r="J39" s="128"/>
      <c r="K39" s="151"/>
      <c r="L39" s="371"/>
      <c r="M39" s="371"/>
      <c r="N39" s="371"/>
      <c r="O39" s="371"/>
      <c r="P39" s="371"/>
      <c r="Q39" s="151"/>
    </row>
    <row r="40" spans="1:17" ht="15">
      <c r="A40" s="158"/>
      <c r="B40" s="129"/>
      <c r="C40" s="160" t="s">
        <v>275</v>
      </c>
      <c r="D40" s="129"/>
      <c r="E40" s="129"/>
      <c r="F40" s="129"/>
      <c r="G40" s="129" t="s">
        <v>282</v>
      </c>
      <c r="H40" s="129"/>
      <c r="I40" s="129"/>
      <c r="J40" s="129"/>
      <c r="K40" s="151"/>
      <c r="L40" s="271"/>
      <c r="M40" s="272"/>
      <c r="N40" s="272"/>
      <c r="O40" s="272"/>
      <c r="P40" s="272"/>
      <c r="Q40" s="151"/>
    </row>
    <row r="41" spans="1:17" ht="15" customHeight="1">
      <c r="A41" s="151"/>
      <c r="B41" s="128"/>
      <c r="C41" s="162" t="s">
        <v>276</v>
      </c>
      <c r="D41" s="128"/>
      <c r="E41" s="128"/>
      <c r="F41" s="128"/>
      <c r="G41" s="128" t="s">
        <v>283</v>
      </c>
      <c r="H41" s="128"/>
      <c r="I41" s="128"/>
      <c r="J41" s="128"/>
      <c r="K41" s="151"/>
      <c r="L41" s="271"/>
      <c r="M41" s="369" t="s">
        <v>364</v>
      </c>
      <c r="N41" s="369"/>
      <c r="O41" s="369"/>
      <c r="P41" s="272"/>
      <c r="Q41" s="151"/>
    </row>
    <row r="42" spans="1:17" ht="15" customHeight="1">
      <c r="A42" s="151"/>
      <c r="B42" s="129"/>
      <c r="C42" s="160" t="s">
        <v>280</v>
      </c>
      <c r="D42" s="129"/>
      <c r="E42" s="129"/>
      <c r="F42" s="129"/>
      <c r="G42" s="129" t="s">
        <v>283</v>
      </c>
      <c r="H42" s="129"/>
      <c r="I42" s="129"/>
      <c r="J42" s="129"/>
      <c r="K42" s="151"/>
      <c r="L42" s="271"/>
      <c r="M42" s="369"/>
      <c r="N42" s="369"/>
      <c r="O42" s="369"/>
      <c r="P42" s="272"/>
      <c r="Q42" s="151"/>
    </row>
    <row r="43" spans="1:17" ht="15" customHeight="1">
      <c r="A43" s="151"/>
      <c r="B43" s="128"/>
      <c r="C43" s="162" t="s">
        <v>277</v>
      </c>
      <c r="D43" s="128"/>
      <c r="E43" s="128"/>
      <c r="F43" s="128"/>
      <c r="G43" s="128" t="s">
        <v>283</v>
      </c>
      <c r="H43" s="128"/>
      <c r="I43" s="128"/>
      <c r="J43" s="128"/>
      <c r="K43" s="151"/>
      <c r="L43" s="271"/>
      <c r="M43" s="369"/>
      <c r="N43" s="369"/>
      <c r="O43" s="369"/>
      <c r="P43" s="272"/>
      <c r="Q43" s="151"/>
    </row>
    <row r="44" spans="1:17" ht="15" customHeight="1">
      <c r="A44" s="151"/>
      <c r="B44" s="129"/>
      <c r="C44" s="160" t="s">
        <v>278</v>
      </c>
      <c r="D44" s="129"/>
      <c r="E44" s="129"/>
      <c r="F44" s="129"/>
      <c r="G44" s="129" t="s">
        <v>283</v>
      </c>
      <c r="H44" s="129"/>
      <c r="I44" s="129"/>
      <c r="J44" s="129"/>
      <c r="K44" s="151"/>
      <c r="L44" s="271"/>
      <c r="M44" s="369"/>
      <c r="N44" s="369"/>
      <c r="O44" s="369"/>
      <c r="P44" s="272"/>
      <c r="Q44" s="151"/>
    </row>
    <row r="45" spans="1:17" ht="15" customHeight="1">
      <c r="A45" s="151"/>
      <c r="B45" s="128"/>
      <c r="C45" s="128" t="s">
        <v>238</v>
      </c>
      <c r="D45" s="128"/>
      <c r="E45" s="128"/>
      <c r="F45" s="128"/>
      <c r="G45" s="128" t="s">
        <v>284</v>
      </c>
      <c r="H45" s="128"/>
      <c r="I45" s="128"/>
      <c r="J45" s="128"/>
      <c r="K45" s="151"/>
      <c r="L45" s="271"/>
      <c r="M45" s="369"/>
      <c r="N45" s="369"/>
      <c r="O45" s="369"/>
      <c r="P45" s="272"/>
      <c r="Q45" s="151"/>
    </row>
    <row r="46" spans="1:17" ht="15" customHeight="1">
      <c r="A46" s="151"/>
      <c r="B46" s="129"/>
      <c r="C46" s="129" t="s">
        <v>239</v>
      </c>
      <c r="D46" s="129"/>
      <c r="E46" s="129"/>
      <c r="F46" s="129"/>
      <c r="G46" s="129" t="s">
        <v>285</v>
      </c>
      <c r="H46" s="129"/>
      <c r="I46" s="129"/>
      <c r="J46" s="129"/>
      <c r="K46" s="151"/>
      <c r="L46" s="271"/>
      <c r="M46" s="338"/>
      <c r="N46" s="338"/>
      <c r="O46" s="338"/>
      <c r="P46" s="272"/>
      <c r="Q46" s="151"/>
    </row>
    <row r="47" spans="1:17" ht="15" customHeight="1">
      <c r="A47" s="151"/>
      <c r="B47" s="128"/>
      <c r="C47" s="128" t="s">
        <v>240</v>
      </c>
      <c r="D47" s="128"/>
      <c r="E47" s="128"/>
      <c r="F47" s="128"/>
      <c r="G47" s="128" t="s">
        <v>286</v>
      </c>
      <c r="H47" s="128"/>
      <c r="I47" s="128"/>
      <c r="J47" s="128"/>
      <c r="K47" s="151"/>
      <c r="L47" s="370" t="s">
        <v>365</v>
      </c>
      <c r="M47" s="370"/>
      <c r="N47" s="370"/>
      <c r="O47" s="370"/>
      <c r="P47" s="370"/>
      <c r="Q47" s="151"/>
    </row>
    <row r="48" spans="1:17" ht="15">
      <c r="A48" s="151"/>
      <c r="B48" s="129"/>
      <c r="C48" s="129" t="s">
        <v>237</v>
      </c>
      <c r="D48" s="129"/>
      <c r="E48" s="129"/>
      <c r="F48" s="129"/>
      <c r="G48" s="129" t="s">
        <v>283</v>
      </c>
      <c r="H48" s="129"/>
      <c r="I48" s="129"/>
      <c r="J48" s="129"/>
      <c r="K48" s="151"/>
      <c r="L48" s="370"/>
      <c r="M48" s="370"/>
      <c r="N48" s="370"/>
      <c r="O48" s="370"/>
      <c r="P48" s="370"/>
      <c r="Q48" s="151"/>
    </row>
    <row r="49" spans="1:17" ht="15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</row>
  </sheetData>
  <sheetProtection password="C6BC" sheet="1" formatColumns="0" formatRows="0" selectLockedCells="1"/>
  <mergeCells count="50">
    <mergeCell ref="L30:P32"/>
    <mergeCell ref="H19:M19"/>
    <mergeCell ref="H27:M27"/>
    <mergeCell ref="H17:M17"/>
    <mergeCell ref="H15:M15"/>
    <mergeCell ref="M41:O45"/>
    <mergeCell ref="L47:P48"/>
    <mergeCell ref="L37:P39"/>
    <mergeCell ref="H20:M20"/>
    <mergeCell ref="H21:M21"/>
    <mergeCell ref="H22:M22"/>
    <mergeCell ref="N4:O4"/>
    <mergeCell ref="H10:M10"/>
    <mergeCell ref="H11:M11"/>
    <mergeCell ref="H12:M12"/>
    <mergeCell ref="L34:P35"/>
    <mergeCell ref="H13:M13"/>
    <mergeCell ref="G4:M5"/>
    <mergeCell ref="H14:M14"/>
    <mergeCell ref="H23:M23"/>
    <mergeCell ref="H18:M18"/>
    <mergeCell ref="B2:P2"/>
    <mergeCell ref="C7:D7"/>
    <mergeCell ref="H6:M6"/>
    <mergeCell ref="H7:M7"/>
    <mergeCell ref="H8:M8"/>
    <mergeCell ref="B25:C25"/>
    <mergeCell ref="H16:M16"/>
    <mergeCell ref="B10:D10"/>
    <mergeCell ref="H9:M9"/>
    <mergeCell ref="P4:P5"/>
    <mergeCell ref="B26:C26"/>
    <mergeCell ref="B3:C3"/>
    <mergeCell ref="B13:D13"/>
    <mergeCell ref="B15:C15"/>
    <mergeCell ref="B16:C16"/>
    <mergeCell ref="B17:C17"/>
    <mergeCell ref="B23:C23"/>
    <mergeCell ref="B18:C18"/>
    <mergeCell ref="B19:C19"/>
    <mergeCell ref="B27:C27"/>
    <mergeCell ref="D1:J1"/>
    <mergeCell ref="H24:M24"/>
    <mergeCell ref="H25:M25"/>
    <mergeCell ref="H26:M26"/>
    <mergeCell ref="C5:E5"/>
    <mergeCell ref="B20:C20"/>
    <mergeCell ref="B21:C21"/>
    <mergeCell ref="B22:C22"/>
    <mergeCell ref="B24:C24"/>
  </mergeCells>
  <printOptions/>
  <pageMargins left="0.7480314960629921" right="0.7480314960629921" top="0.984251968503937" bottom="0.984251968503937" header="0.5118110236220472" footer="0.5118110236220472"/>
  <pageSetup blackAndWhite="1"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B4" sqref="B4:O4"/>
    </sheetView>
  </sheetViews>
  <sheetFormatPr defaultColWidth="9.140625" defaultRowHeight="15"/>
  <cols>
    <col min="1" max="1" width="3.57421875" style="0" customWidth="1"/>
    <col min="2" max="2" width="5.421875" style="0" customWidth="1"/>
    <col min="3" max="3" width="12.140625" style="0" customWidth="1"/>
    <col min="4" max="4" width="11.140625" style="0" customWidth="1"/>
    <col min="5" max="5" width="12.140625" style="0" customWidth="1"/>
    <col min="15" max="15" width="15.00390625" style="0" customWidth="1"/>
    <col min="16" max="16" width="3.28125" style="0" customWidth="1"/>
  </cols>
  <sheetData>
    <row r="1" spans="1:16" ht="18.75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18.75">
      <c r="A2" s="208"/>
      <c r="B2" s="444" t="s">
        <v>46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208"/>
    </row>
    <row r="3" spans="1:16" ht="18.75">
      <c r="A3" s="208"/>
      <c r="B3" s="384" t="str">
        <f>CONCATENATE("SSC ",Data!E3," Public Examinations, ",Data!F3,", ",Data!C4)</f>
        <v>SSC  Public Examinations, March/April, 2013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208"/>
    </row>
    <row r="4" spans="1:16" ht="15.75">
      <c r="A4" s="208"/>
      <c r="B4" s="385" t="s">
        <v>47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208"/>
    </row>
    <row r="5" spans="1:16" ht="15">
      <c r="A5" s="208"/>
      <c r="B5" s="453" t="s">
        <v>48</v>
      </c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208"/>
    </row>
    <row r="6" spans="1:16" ht="16.5" customHeight="1">
      <c r="A6" s="208"/>
      <c r="B6" s="32"/>
      <c r="C6" s="33" t="s">
        <v>5</v>
      </c>
      <c r="D6" s="37" t="str">
        <f>'Proforma II'!C6</f>
        <v>0421</v>
      </c>
      <c r="E6" s="32"/>
      <c r="F6" s="32"/>
      <c r="G6" s="32"/>
      <c r="H6" s="32"/>
      <c r="I6" s="32"/>
      <c r="J6" s="32"/>
      <c r="K6" s="32"/>
      <c r="L6" s="33" t="s">
        <v>17</v>
      </c>
      <c r="M6" s="37">
        <f>Data!C8</f>
        <v>14</v>
      </c>
      <c r="N6" s="32"/>
      <c r="O6" s="33"/>
      <c r="P6" s="208"/>
    </row>
    <row r="7" spans="1:16" ht="16.5" customHeight="1">
      <c r="A7" s="208"/>
      <c r="B7" s="32"/>
      <c r="C7" s="33" t="s">
        <v>6</v>
      </c>
      <c r="D7" s="37" t="str">
        <f>'Proforma II'!C7</f>
        <v>SRIPUJITHA HIGH SCHOOL</v>
      </c>
      <c r="E7" s="32"/>
      <c r="F7" s="32"/>
      <c r="G7" s="32"/>
      <c r="H7" s="32"/>
      <c r="I7" s="32"/>
      <c r="J7" s="32"/>
      <c r="K7" s="37"/>
      <c r="L7" s="33" t="s">
        <v>16</v>
      </c>
      <c r="M7" s="32" t="str">
        <f>Data!C7</f>
        <v>GUNTUR</v>
      </c>
      <c r="N7" s="32"/>
      <c r="O7" s="33"/>
      <c r="P7" s="208"/>
    </row>
    <row r="8" spans="1:16" ht="3" customHeight="1" thickBot="1">
      <c r="A8" s="208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208"/>
    </row>
    <row r="9" spans="1:16" s="8" customFormat="1" ht="16.5" customHeight="1">
      <c r="A9" s="225"/>
      <c r="B9" s="449" t="s">
        <v>18</v>
      </c>
      <c r="C9" s="447" t="s">
        <v>19</v>
      </c>
      <c r="D9" s="447" t="s">
        <v>49</v>
      </c>
      <c r="E9" s="447" t="s">
        <v>20</v>
      </c>
      <c r="F9" s="447" t="s">
        <v>9</v>
      </c>
      <c r="G9" s="447"/>
      <c r="H9" s="447"/>
      <c r="I9" s="447" t="s">
        <v>50</v>
      </c>
      <c r="J9" s="447"/>
      <c r="K9" s="447"/>
      <c r="L9" s="447" t="s">
        <v>51</v>
      </c>
      <c r="M9" s="447"/>
      <c r="N9" s="447"/>
      <c r="O9" s="451" t="s">
        <v>24</v>
      </c>
      <c r="P9" s="225"/>
    </row>
    <row r="10" spans="1:16" s="8" customFormat="1" ht="26.25" customHeight="1">
      <c r="A10" s="225"/>
      <c r="B10" s="450"/>
      <c r="C10" s="448"/>
      <c r="D10" s="448"/>
      <c r="E10" s="448"/>
      <c r="F10" s="213" t="s">
        <v>21</v>
      </c>
      <c r="G10" s="213" t="s">
        <v>22</v>
      </c>
      <c r="H10" s="213" t="s">
        <v>23</v>
      </c>
      <c r="I10" s="213" t="s">
        <v>21</v>
      </c>
      <c r="J10" s="213" t="s">
        <v>22</v>
      </c>
      <c r="K10" s="213" t="s">
        <v>23</v>
      </c>
      <c r="L10" s="213" t="s">
        <v>21</v>
      </c>
      <c r="M10" s="213" t="s">
        <v>22</v>
      </c>
      <c r="N10" s="213" t="s">
        <v>23</v>
      </c>
      <c r="O10" s="452"/>
      <c r="P10" s="225"/>
    </row>
    <row r="11" spans="1:16" s="8" customFormat="1" ht="18.75" customHeight="1">
      <c r="A11" s="225"/>
      <c r="B11" s="216">
        <v>1</v>
      </c>
      <c r="C11" s="214" t="str">
        <f>Data!D15</f>
        <v>22.03.2012</v>
      </c>
      <c r="D11" s="213"/>
      <c r="E11" s="213" t="s">
        <v>211</v>
      </c>
      <c r="F11" s="213"/>
      <c r="G11" s="213"/>
      <c r="H11" s="213"/>
      <c r="I11" s="213"/>
      <c r="J11" s="213"/>
      <c r="K11" s="213"/>
      <c r="L11" s="213"/>
      <c r="M11" s="213"/>
      <c r="N11" s="213"/>
      <c r="O11" s="217"/>
      <c r="P11" s="225"/>
    </row>
    <row r="12" spans="1:16" s="8" customFormat="1" ht="18.75" customHeight="1">
      <c r="A12" s="225"/>
      <c r="B12" s="216">
        <v>2</v>
      </c>
      <c r="C12" s="214" t="str">
        <f>Data!D16</f>
        <v>23.03.2012</v>
      </c>
      <c r="D12" s="213"/>
      <c r="E12" s="215" t="s">
        <v>236</v>
      </c>
      <c r="F12" s="213"/>
      <c r="G12" s="213"/>
      <c r="H12" s="213"/>
      <c r="I12" s="213"/>
      <c r="J12" s="213"/>
      <c r="K12" s="213"/>
      <c r="L12" s="213"/>
      <c r="M12" s="213"/>
      <c r="N12" s="213"/>
      <c r="O12" s="217"/>
      <c r="P12" s="225"/>
    </row>
    <row r="13" spans="1:16" s="8" customFormat="1" ht="18.75" customHeight="1">
      <c r="A13" s="225"/>
      <c r="B13" s="216">
        <v>3</v>
      </c>
      <c r="C13" s="214" t="str">
        <f>Data!D17</f>
        <v>24.03.2012</v>
      </c>
      <c r="D13" s="213"/>
      <c r="E13" s="213" t="s">
        <v>92</v>
      </c>
      <c r="F13" s="213"/>
      <c r="G13" s="213"/>
      <c r="H13" s="213"/>
      <c r="I13" s="213"/>
      <c r="J13" s="213"/>
      <c r="K13" s="213"/>
      <c r="L13" s="213"/>
      <c r="M13" s="213"/>
      <c r="N13" s="213"/>
      <c r="O13" s="217"/>
      <c r="P13" s="225"/>
    </row>
    <row r="14" spans="1:16" s="7" customFormat="1" ht="18.75" customHeight="1">
      <c r="A14" s="226"/>
      <c r="B14" s="216">
        <v>4</v>
      </c>
      <c r="C14" s="214">
        <f>Data!D18</f>
        <v>2503.2012</v>
      </c>
      <c r="D14" s="199"/>
      <c r="E14" s="199" t="s">
        <v>93</v>
      </c>
      <c r="F14" s="199"/>
      <c r="G14" s="199"/>
      <c r="H14" s="199"/>
      <c r="I14" s="199"/>
      <c r="J14" s="199"/>
      <c r="K14" s="199"/>
      <c r="L14" s="199"/>
      <c r="M14" s="199"/>
      <c r="N14" s="199"/>
      <c r="O14" s="200"/>
      <c r="P14" s="226"/>
    </row>
    <row r="15" spans="1:16" s="7" customFormat="1" ht="18.75" customHeight="1">
      <c r="A15" s="226"/>
      <c r="B15" s="216">
        <v>5</v>
      </c>
      <c r="C15" s="214" t="str">
        <f>Data!D19</f>
        <v>30.03.2012</v>
      </c>
      <c r="D15" s="199"/>
      <c r="E15" s="199" t="s">
        <v>94</v>
      </c>
      <c r="F15" s="199"/>
      <c r="G15" s="199"/>
      <c r="H15" s="199"/>
      <c r="I15" s="199"/>
      <c r="J15" s="199"/>
      <c r="K15" s="199"/>
      <c r="L15" s="199"/>
      <c r="M15" s="199"/>
      <c r="N15" s="199"/>
      <c r="O15" s="200"/>
      <c r="P15" s="226"/>
    </row>
    <row r="16" spans="1:16" s="7" customFormat="1" ht="18.75" customHeight="1">
      <c r="A16" s="226"/>
      <c r="B16" s="216">
        <v>6</v>
      </c>
      <c r="C16" s="214" t="str">
        <f>Data!D20</f>
        <v>31.03.2012</v>
      </c>
      <c r="D16" s="199"/>
      <c r="E16" s="199" t="s">
        <v>95</v>
      </c>
      <c r="F16" s="199"/>
      <c r="G16" s="199"/>
      <c r="H16" s="199"/>
      <c r="I16" s="199"/>
      <c r="J16" s="199"/>
      <c r="K16" s="199"/>
      <c r="L16" s="199"/>
      <c r="M16" s="199"/>
      <c r="N16" s="199"/>
      <c r="O16" s="200"/>
      <c r="P16" s="226"/>
    </row>
    <row r="17" spans="1:16" s="7" customFormat="1" ht="18.75" customHeight="1">
      <c r="A17" s="226"/>
      <c r="B17" s="216">
        <v>7</v>
      </c>
      <c r="C17" s="214" t="str">
        <f>Data!D21</f>
        <v>02.04.2012</v>
      </c>
      <c r="D17" s="199"/>
      <c r="E17" s="199" t="s">
        <v>96</v>
      </c>
      <c r="F17" s="199"/>
      <c r="G17" s="199"/>
      <c r="H17" s="199"/>
      <c r="I17" s="199"/>
      <c r="J17" s="199"/>
      <c r="K17" s="199"/>
      <c r="L17" s="199"/>
      <c r="M17" s="199"/>
      <c r="N17" s="199"/>
      <c r="O17" s="200"/>
      <c r="P17" s="226"/>
    </row>
    <row r="18" spans="1:16" s="7" customFormat="1" ht="18.75" customHeight="1">
      <c r="A18" s="226"/>
      <c r="B18" s="216">
        <v>8</v>
      </c>
      <c r="C18" s="214" t="str">
        <f>Data!D22</f>
        <v>03.04.2012</v>
      </c>
      <c r="D18" s="199"/>
      <c r="E18" s="199" t="s">
        <v>97</v>
      </c>
      <c r="F18" s="199"/>
      <c r="G18" s="199"/>
      <c r="H18" s="199"/>
      <c r="I18" s="199"/>
      <c r="J18" s="199"/>
      <c r="K18" s="199"/>
      <c r="L18" s="199"/>
      <c r="M18" s="199"/>
      <c r="N18" s="199"/>
      <c r="O18" s="200"/>
      <c r="P18" s="226"/>
    </row>
    <row r="19" spans="1:16" s="7" customFormat="1" ht="18.75" customHeight="1">
      <c r="A19" s="226"/>
      <c r="B19" s="216">
        <v>9</v>
      </c>
      <c r="C19" s="214" t="str">
        <f>Data!D23</f>
        <v>04.04.2012</v>
      </c>
      <c r="D19" s="199"/>
      <c r="E19" s="199" t="s">
        <v>98</v>
      </c>
      <c r="F19" s="199"/>
      <c r="G19" s="199"/>
      <c r="H19" s="199"/>
      <c r="I19" s="199"/>
      <c r="J19" s="199"/>
      <c r="K19" s="199"/>
      <c r="L19" s="199"/>
      <c r="M19" s="199"/>
      <c r="N19" s="199"/>
      <c r="O19" s="200"/>
      <c r="P19" s="226"/>
    </row>
    <row r="20" spans="1:16" s="7" customFormat="1" ht="18.75" customHeight="1">
      <c r="A20" s="226"/>
      <c r="B20" s="216">
        <v>10</v>
      </c>
      <c r="C20" s="214" t="str">
        <f>Data!D24</f>
        <v>07.04.2012</v>
      </c>
      <c r="D20" s="199"/>
      <c r="E20" s="199" t="s">
        <v>99</v>
      </c>
      <c r="F20" s="199"/>
      <c r="G20" s="199"/>
      <c r="H20" s="199"/>
      <c r="I20" s="199"/>
      <c r="J20" s="199"/>
      <c r="K20" s="199"/>
      <c r="L20" s="199"/>
      <c r="M20" s="199"/>
      <c r="N20" s="199"/>
      <c r="O20" s="200"/>
      <c r="P20" s="226"/>
    </row>
    <row r="21" spans="1:16" s="7" customFormat="1" ht="18.75" customHeight="1">
      <c r="A21" s="226"/>
      <c r="B21" s="216">
        <v>11</v>
      </c>
      <c r="C21" s="214" t="str">
        <f>Data!D25</f>
        <v>09.04.2012</v>
      </c>
      <c r="D21" s="199"/>
      <c r="E21" s="199" t="s">
        <v>100</v>
      </c>
      <c r="F21" s="199"/>
      <c r="G21" s="199"/>
      <c r="H21" s="199"/>
      <c r="I21" s="199"/>
      <c r="J21" s="199"/>
      <c r="K21" s="199"/>
      <c r="L21" s="199"/>
      <c r="M21" s="199"/>
      <c r="N21" s="199"/>
      <c r="O21" s="200"/>
      <c r="P21" s="226"/>
    </row>
    <row r="22" spans="1:16" s="7" customFormat="1" ht="18.75" customHeight="1">
      <c r="A22" s="226"/>
      <c r="B22" s="216">
        <v>12</v>
      </c>
      <c r="C22" s="214" t="str">
        <f>Data!D26</f>
        <v>10.04.2012</v>
      </c>
      <c r="D22" s="199"/>
      <c r="E22" s="199">
        <v>24</v>
      </c>
      <c r="F22" s="199"/>
      <c r="G22" s="199"/>
      <c r="H22" s="199"/>
      <c r="I22" s="199"/>
      <c r="J22" s="199"/>
      <c r="K22" s="199"/>
      <c r="L22" s="199"/>
      <c r="M22" s="199"/>
      <c r="N22" s="199"/>
      <c r="O22" s="200"/>
      <c r="P22" s="226"/>
    </row>
    <row r="23" spans="1:16" s="7" customFormat="1" ht="18.75" customHeight="1">
      <c r="A23" s="226"/>
      <c r="B23" s="216">
        <v>13</v>
      </c>
      <c r="C23" s="214" t="str">
        <f>Data!D27</f>
        <v>11.04.2012</v>
      </c>
      <c r="D23" s="199"/>
      <c r="E23" s="199" t="s">
        <v>160</v>
      </c>
      <c r="F23" s="199"/>
      <c r="G23" s="199"/>
      <c r="H23" s="199"/>
      <c r="I23" s="199"/>
      <c r="J23" s="199"/>
      <c r="K23" s="199"/>
      <c r="L23" s="199"/>
      <c r="M23" s="199"/>
      <c r="N23" s="199"/>
      <c r="O23" s="200"/>
      <c r="P23" s="226"/>
    </row>
    <row r="24" spans="1:16" ht="15.75" thickBot="1">
      <c r="A24" s="208"/>
      <c r="B24" s="454" t="s">
        <v>12</v>
      </c>
      <c r="C24" s="45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6"/>
      <c r="P24" s="208"/>
    </row>
    <row r="25" spans="1:16" ht="15">
      <c r="A25" s="20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208"/>
    </row>
    <row r="26" spans="1:16" ht="15">
      <c r="A26" s="208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208"/>
    </row>
    <row r="27" spans="1:16" ht="15">
      <c r="A27" s="208"/>
      <c r="B27" s="32" t="s">
        <v>25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3" t="s">
        <v>26</v>
      </c>
      <c r="P27" s="208"/>
    </row>
    <row r="28" spans="1:16" s="66" customFormat="1" ht="27" customHeight="1">
      <c r="A28" s="227"/>
      <c r="B28" s="437" t="str">
        <f>'Q.P.Account'!C40</f>
        <v>MOHAN</v>
      </c>
      <c r="C28" s="437"/>
      <c r="D28" s="437"/>
      <c r="E28" s="73"/>
      <c r="F28" s="73"/>
      <c r="G28" s="73"/>
      <c r="H28" s="73"/>
      <c r="I28" s="73"/>
      <c r="J28" s="73"/>
      <c r="K28" s="73"/>
      <c r="L28" s="73"/>
      <c r="M28" s="437" t="str">
        <f>'Q.P.Account'!I40</f>
        <v>D.SANKARAIAH</v>
      </c>
      <c r="N28" s="437"/>
      <c r="O28" s="437"/>
      <c r="P28" s="227"/>
    </row>
    <row r="29" spans="1:16" ht="15">
      <c r="A29" s="208"/>
      <c r="P29" s="208"/>
    </row>
    <row r="30" spans="1:16" ht="19.5" customHeight="1">
      <c r="A30" s="208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</row>
  </sheetData>
  <sheetProtection password="E944" sheet="1" selectLockedCells="1"/>
  <mergeCells count="15">
    <mergeCell ref="M28:O28"/>
    <mergeCell ref="B28:D28"/>
    <mergeCell ref="B24:C24"/>
    <mergeCell ref="B9:B10"/>
    <mergeCell ref="I9:K9"/>
    <mergeCell ref="B2:O2"/>
    <mergeCell ref="B3:O3"/>
    <mergeCell ref="B4:O4"/>
    <mergeCell ref="B5:O5"/>
    <mergeCell ref="L9:N9"/>
    <mergeCell ref="C9:C10"/>
    <mergeCell ref="O9:O10"/>
    <mergeCell ref="F9:H9"/>
    <mergeCell ref="E9:E10"/>
    <mergeCell ref="D9:D10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B4" sqref="B4:G4"/>
    </sheetView>
  </sheetViews>
  <sheetFormatPr defaultColWidth="9.140625" defaultRowHeight="15"/>
  <cols>
    <col min="1" max="1" width="3.421875" style="0" customWidth="1"/>
    <col min="2" max="2" width="4.8515625" style="1" customWidth="1"/>
    <col min="3" max="3" width="15.140625" style="0" customWidth="1"/>
    <col min="4" max="4" width="18.421875" style="0" customWidth="1"/>
    <col min="5" max="5" width="14.421875" style="0" customWidth="1"/>
    <col min="6" max="6" width="15.7109375" style="0" customWidth="1"/>
    <col min="7" max="7" width="19.8515625" style="0" customWidth="1"/>
    <col min="8" max="8" width="2.8515625" style="0" customWidth="1"/>
  </cols>
  <sheetData>
    <row r="1" spans="1:8" ht="16.5" customHeight="1">
      <c r="A1" s="305"/>
      <c r="B1" s="306"/>
      <c r="C1" s="305"/>
      <c r="D1" s="305"/>
      <c r="E1" s="305"/>
      <c r="F1" s="305"/>
      <c r="G1" s="305"/>
      <c r="H1" s="305"/>
    </row>
    <row r="2" spans="1:16" ht="18.75">
      <c r="A2" s="305"/>
      <c r="B2" s="461" t="s">
        <v>52</v>
      </c>
      <c r="C2" s="461"/>
      <c r="D2" s="461"/>
      <c r="E2" s="461"/>
      <c r="F2" s="461"/>
      <c r="G2" s="461"/>
      <c r="H2" s="307"/>
      <c r="I2" s="9"/>
      <c r="J2" s="9"/>
      <c r="K2" s="9"/>
      <c r="L2" s="9"/>
      <c r="M2" s="9"/>
      <c r="N2" s="9"/>
      <c r="O2" s="9"/>
      <c r="P2" s="9"/>
    </row>
    <row r="3" spans="1:16" ht="18.75">
      <c r="A3" s="305"/>
      <c r="B3" s="400" t="str">
        <f>CONCATENATE("SSC ",Data!E3," Public Examinations, ",Data!F3,", ",Data!C4)</f>
        <v>SSC  Public Examinations, March/April, 2013</v>
      </c>
      <c r="C3" s="400"/>
      <c r="D3" s="400"/>
      <c r="E3" s="400"/>
      <c r="F3" s="400"/>
      <c r="G3" s="400"/>
      <c r="H3" s="308"/>
      <c r="I3" s="10"/>
      <c r="J3" s="10"/>
      <c r="K3" s="10"/>
      <c r="L3" s="10"/>
      <c r="M3" s="10"/>
      <c r="N3" s="10"/>
      <c r="O3" s="10"/>
      <c r="P3" s="10"/>
    </row>
    <row r="4" spans="1:16" ht="15.75">
      <c r="A4" s="305"/>
      <c r="B4" s="462" t="s">
        <v>53</v>
      </c>
      <c r="C4" s="462"/>
      <c r="D4" s="462"/>
      <c r="E4" s="462"/>
      <c r="F4" s="462"/>
      <c r="G4" s="462"/>
      <c r="H4" s="309"/>
      <c r="I4" s="11"/>
      <c r="J4" s="11"/>
      <c r="K4" s="11"/>
      <c r="L4" s="11"/>
      <c r="M4" s="11"/>
      <c r="N4" s="11"/>
      <c r="O4" s="11"/>
      <c r="P4" s="11"/>
    </row>
    <row r="5" spans="1:16" ht="15">
      <c r="A5" s="305"/>
      <c r="B5" s="463" t="s">
        <v>212</v>
      </c>
      <c r="C5" s="463"/>
      <c r="D5" s="463"/>
      <c r="E5" s="463"/>
      <c r="F5" s="463"/>
      <c r="G5" s="463"/>
      <c r="H5" s="310"/>
      <c r="I5" s="20"/>
      <c r="J5" s="20"/>
      <c r="K5" s="20"/>
      <c r="L5" s="20"/>
      <c r="M5" s="20"/>
      <c r="N5" s="20"/>
      <c r="O5" s="20"/>
      <c r="P5" s="20"/>
    </row>
    <row r="6" spans="1:16" ht="16.5" customHeight="1">
      <c r="A6" s="305"/>
      <c r="C6" s="3" t="s">
        <v>43</v>
      </c>
      <c r="D6" s="37" t="str">
        <f>CONCATENATE('Proforma II'!C6," : ",'Proforma II'!C7)</f>
        <v>0421 : SRIPUJITHA HIGH SCHOOL</v>
      </c>
      <c r="H6" s="305"/>
      <c r="P6" s="3"/>
    </row>
    <row r="7" spans="1:16" ht="16.5" customHeight="1">
      <c r="A7" s="305"/>
      <c r="C7" s="3" t="s">
        <v>58</v>
      </c>
      <c r="D7" s="37" t="str">
        <f>CONCATENATE('Proforma IV'!M6," - ",'Proforma IV'!M7)</f>
        <v>14 - GUNTUR</v>
      </c>
      <c r="E7" s="3"/>
      <c r="F7" s="3"/>
      <c r="H7" s="305"/>
      <c r="P7" s="3"/>
    </row>
    <row r="8" spans="1:8" ht="3" customHeight="1">
      <c r="A8" s="305"/>
      <c r="H8" s="305"/>
    </row>
    <row r="9" spans="1:8" s="8" customFormat="1" ht="32.25" customHeight="1">
      <c r="A9" s="311"/>
      <c r="B9" s="27" t="s">
        <v>54</v>
      </c>
      <c r="C9" s="28" t="s">
        <v>55</v>
      </c>
      <c r="D9" s="28" t="s">
        <v>28</v>
      </c>
      <c r="E9" s="464" t="s">
        <v>56</v>
      </c>
      <c r="F9" s="465"/>
      <c r="G9" s="29" t="s">
        <v>57</v>
      </c>
      <c r="H9" s="311"/>
    </row>
    <row r="10" spans="1:8" ht="21" customHeight="1">
      <c r="A10" s="305"/>
      <c r="B10" s="104">
        <v>1</v>
      </c>
      <c r="C10" s="6"/>
      <c r="D10" s="6"/>
      <c r="E10" s="466"/>
      <c r="F10" s="467"/>
      <c r="G10" s="19"/>
      <c r="H10" s="305"/>
    </row>
    <row r="11" spans="1:8" ht="21" customHeight="1">
      <c r="A11" s="305"/>
      <c r="B11" s="75">
        <v>2</v>
      </c>
      <c r="C11" s="5"/>
      <c r="D11" s="5"/>
      <c r="E11" s="468"/>
      <c r="F11" s="469"/>
      <c r="G11" s="13"/>
      <c r="H11" s="305"/>
    </row>
    <row r="12" spans="1:8" ht="21" customHeight="1">
      <c r="A12" s="305"/>
      <c r="B12" s="75">
        <v>3</v>
      </c>
      <c r="C12" s="5"/>
      <c r="D12" s="5"/>
      <c r="E12" s="468"/>
      <c r="F12" s="469"/>
      <c r="G12" s="13"/>
      <c r="H12" s="305"/>
    </row>
    <row r="13" spans="1:8" ht="21" customHeight="1">
      <c r="A13" s="305"/>
      <c r="B13" s="75">
        <v>4</v>
      </c>
      <c r="C13" s="5"/>
      <c r="D13" s="5"/>
      <c r="E13" s="468"/>
      <c r="F13" s="469"/>
      <c r="G13" s="13"/>
      <c r="H13" s="305"/>
    </row>
    <row r="14" spans="1:8" ht="21" customHeight="1">
      <c r="A14" s="305"/>
      <c r="B14" s="75">
        <v>5</v>
      </c>
      <c r="C14" s="5"/>
      <c r="D14" s="5"/>
      <c r="E14" s="468"/>
      <c r="F14" s="469"/>
      <c r="G14" s="13"/>
      <c r="H14" s="305"/>
    </row>
    <row r="15" spans="1:8" ht="21" customHeight="1">
      <c r="A15" s="305"/>
      <c r="B15" s="75">
        <v>6</v>
      </c>
      <c r="C15" s="5"/>
      <c r="D15" s="5"/>
      <c r="E15" s="468"/>
      <c r="F15" s="469"/>
      <c r="G15" s="13"/>
      <c r="H15" s="305"/>
    </row>
    <row r="16" spans="1:8" ht="21" customHeight="1">
      <c r="A16" s="305"/>
      <c r="B16" s="75">
        <v>7</v>
      </c>
      <c r="C16" s="5"/>
      <c r="D16" s="5"/>
      <c r="E16" s="468"/>
      <c r="F16" s="469"/>
      <c r="G16" s="13"/>
      <c r="H16" s="305"/>
    </row>
    <row r="17" spans="1:8" ht="21" customHeight="1">
      <c r="A17" s="305"/>
      <c r="B17" s="75">
        <v>8</v>
      </c>
      <c r="C17" s="5"/>
      <c r="D17" s="5"/>
      <c r="E17" s="468"/>
      <c r="F17" s="469"/>
      <c r="G17" s="13"/>
      <c r="H17" s="305"/>
    </row>
    <row r="18" spans="1:8" ht="21" customHeight="1">
      <c r="A18" s="305"/>
      <c r="B18" s="75">
        <v>9</v>
      </c>
      <c r="C18" s="5"/>
      <c r="D18" s="5"/>
      <c r="E18" s="468"/>
      <c r="F18" s="469"/>
      <c r="G18" s="13"/>
      <c r="H18" s="305"/>
    </row>
    <row r="19" spans="1:8" ht="21" customHeight="1">
      <c r="A19" s="305"/>
      <c r="B19" s="75">
        <v>10</v>
      </c>
      <c r="C19" s="5"/>
      <c r="D19" s="5"/>
      <c r="E19" s="468"/>
      <c r="F19" s="469"/>
      <c r="G19" s="13"/>
      <c r="H19" s="305"/>
    </row>
    <row r="20" spans="1:8" ht="21" customHeight="1">
      <c r="A20" s="305"/>
      <c r="B20" s="75">
        <v>11</v>
      </c>
      <c r="C20" s="5"/>
      <c r="D20" s="5"/>
      <c r="E20" s="468"/>
      <c r="F20" s="469"/>
      <c r="G20" s="13"/>
      <c r="H20" s="305"/>
    </row>
    <row r="21" spans="1:8" ht="21" customHeight="1">
      <c r="A21" s="305"/>
      <c r="B21" s="75">
        <v>12</v>
      </c>
      <c r="C21" s="5"/>
      <c r="D21" s="5"/>
      <c r="E21" s="468"/>
      <c r="F21" s="469"/>
      <c r="G21" s="13"/>
      <c r="H21" s="305"/>
    </row>
    <row r="22" spans="1:8" ht="21" customHeight="1">
      <c r="A22" s="305"/>
      <c r="B22" s="75">
        <v>13</v>
      </c>
      <c r="C22" s="5"/>
      <c r="D22" s="5"/>
      <c r="E22" s="468"/>
      <c r="F22" s="469"/>
      <c r="G22" s="13"/>
      <c r="H22" s="305"/>
    </row>
    <row r="23" spans="1:8" ht="21" customHeight="1">
      <c r="A23" s="305"/>
      <c r="B23" s="75">
        <v>14</v>
      </c>
      <c r="C23" s="5"/>
      <c r="D23" s="5"/>
      <c r="E23" s="468"/>
      <c r="F23" s="469"/>
      <c r="G23" s="13"/>
      <c r="H23" s="305"/>
    </row>
    <row r="24" spans="1:8" ht="21" customHeight="1">
      <c r="A24" s="305"/>
      <c r="B24" s="75">
        <v>15</v>
      </c>
      <c r="C24" s="5"/>
      <c r="D24" s="5"/>
      <c r="E24" s="468"/>
      <c r="F24" s="469"/>
      <c r="G24" s="13"/>
      <c r="H24" s="305"/>
    </row>
    <row r="25" spans="1:8" ht="21" customHeight="1">
      <c r="A25" s="305"/>
      <c r="B25" s="75">
        <v>16</v>
      </c>
      <c r="C25" s="5"/>
      <c r="D25" s="5"/>
      <c r="E25" s="468"/>
      <c r="F25" s="469"/>
      <c r="G25" s="13"/>
      <c r="H25" s="305"/>
    </row>
    <row r="26" spans="1:8" ht="21" customHeight="1">
      <c r="A26" s="305"/>
      <c r="B26" s="75">
        <v>17</v>
      </c>
      <c r="C26" s="5"/>
      <c r="D26" s="5"/>
      <c r="E26" s="468"/>
      <c r="F26" s="469"/>
      <c r="G26" s="13"/>
      <c r="H26" s="305"/>
    </row>
    <row r="27" spans="1:8" ht="21" customHeight="1">
      <c r="A27" s="305"/>
      <c r="B27" s="75">
        <v>18</v>
      </c>
      <c r="C27" s="5"/>
      <c r="D27" s="5"/>
      <c r="E27" s="468"/>
      <c r="F27" s="469"/>
      <c r="G27" s="13"/>
      <c r="H27" s="305"/>
    </row>
    <row r="28" spans="1:8" ht="21" customHeight="1">
      <c r="A28" s="305"/>
      <c r="B28" s="75">
        <v>19</v>
      </c>
      <c r="C28" s="5"/>
      <c r="D28" s="5"/>
      <c r="E28" s="468"/>
      <c r="F28" s="469"/>
      <c r="G28" s="13"/>
      <c r="H28" s="305"/>
    </row>
    <row r="29" spans="1:8" ht="21" customHeight="1">
      <c r="A29" s="305"/>
      <c r="B29" s="75">
        <v>20</v>
      </c>
      <c r="C29" s="5"/>
      <c r="D29" s="5"/>
      <c r="E29" s="468"/>
      <c r="F29" s="469"/>
      <c r="G29" s="13"/>
      <c r="H29" s="305"/>
    </row>
    <row r="30" spans="1:8" ht="21" customHeight="1">
      <c r="A30" s="305"/>
      <c r="B30" s="75">
        <v>21</v>
      </c>
      <c r="C30" s="5"/>
      <c r="D30" s="5"/>
      <c r="E30" s="468"/>
      <c r="F30" s="469"/>
      <c r="G30" s="13"/>
      <c r="H30" s="305"/>
    </row>
    <row r="31" spans="1:8" ht="21" customHeight="1">
      <c r="A31" s="305"/>
      <c r="B31" s="75">
        <v>22</v>
      </c>
      <c r="C31" s="5"/>
      <c r="D31" s="5"/>
      <c r="E31" s="468"/>
      <c r="F31" s="469"/>
      <c r="G31" s="13"/>
      <c r="H31" s="305"/>
    </row>
    <row r="32" spans="1:8" ht="21" customHeight="1">
      <c r="A32" s="305"/>
      <c r="B32" s="75">
        <v>23</v>
      </c>
      <c r="C32" s="5"/>
      <c r="D32" s="5"/>
      <c r="E32" s="468"/>
      <c r="F32" s="469"/>
      <c r="G32" s="13"/>
      <c r="H32" s="305"/>
    </row>
    <row r="33" spans="1:8" ht="21" customHeight="1">
      <c r="A33" s="305"/>
      <c r="B33" s="75">
        <v>24</v>
      </c>
      <c r="C33" s="5"/>
      <c r="D33" s="5"/>
      <c r="E33" s="468"/>
      <c r="F33" s="469"/>
      <c r="G33" s="13"/>
      <c r="H33" s="305"/>
    </row>
    <row r="34" spans="1:8" ht="21" customHeight="1">
      <c r="A34" s="305"/>
      <c r="B34" s="74">
        <v>25</v>
      </c>
      <c r="C34" s="15"/>
      <c r="D34" s="15"/>
      <c r="E34" s="470"/>
      <c r="F34" s="471"/>
      <c r="G34" s="16"/>
      <c r="H34" s="305"/>
    </row>
    <row r="35" spans="1:8" ht="15">
      <c r="A35" s="305"/>
      <c r="H35" s="305"/>
    </row>
    <row r="36" spans="1:8" ht="15">
      <c r="A36" s="305"/>
      <c r="H36" s="305"/>
    </row>
    <row r="37" spans="1:8" ht="15">
      <c r="A37" s="305"/>
      <c r="B37" s="304" t="s">
        <v>25</v>
      </c>
      <c r="G37" s="3" t="s">
        <v>26</v>
      </c>
      <c r="H37" s="305"/>
    </row>
    <row r="38" spans="1:8" s="66" customFormat="1" ht="20.25" customHeight="1">
      <c r="A38" s="312"/>
      <c r="B38" s="433" t="str">
        <f>'Q.P.Account'!C40</f>
        <v>MOHAN</v>
      </c>
      <c r="C38" s="433"/>
      <c r="F38" s="433" t="str">
        <f>'Q.P.Account'!I40</f>
        <v>D.SANKARAIAH</v>
      </c>
      <c r="G38" s="433"/>
      <c r="H38" s="312"/>
    </row>
    <row r="39" spans="1:8" ht="30" customHeight="1">
      <c r="A39" s="305"/>
      <c r="B39" s="7" t="s">
        <v>59</v>
      </c>
      <c r="C39" s="460" t="s">
        <v>60</v>
      </c>
      <c r="D39" s="460"/>
      <c r="E39" s="460"/>
      <c r="F39" s="460"/>
      <c r="G39" s="460"/>
      <c r="H39" s="305"/>
    </row>
    <row r="40" spans="1:8" ht="30" customHeight="1">
      <c r="A40" s="305"/>
      <c r="B40" s="7" t="s">
        <v>59</v>
      </c>
      <c r="C40" s="460" t="s">
        <v>61</v>
      </c>
      <c r="D40" s="460"/>
      <c r="E40" s="460"/>
      <c r="F40" s="460"/>
      <c r="G40" s="460"/>
      <c r="H40" s="305"/>
    </row>
    <row r="41" spans="1:8" ht="15">
      <c r="A41" s="305"/>
      <c r="H41" s="305"/>
    </row>
    <row r="42" spans="1:8" ht="19.5" customHeight="1">
      <c r="A42" s="305"/>
      <c r="B42" s="306"/>
      <c r="C42" s="305"/>
      <c r="D42" s="305"/>
      <c r="E42" s="305"/>
      <c r="F42" s="305"/>
      <c r="G42" s="305"/>
      <c r="H42" s="305"/>
    </row>
  </sheetData>
  <sheetProtection password="E944" sheet="1" selectLockedCells="1"/>
  <mergeCells count="34">
    <mergeCell ref="E30:F30"/>
    <mergeCell ref="E31:F31"/>
    <mergeCell ref="F38:G38"/>
    <mergeCell ref="E32:F32"/>
    <mergeCell ref="E33:F33"/>
    <mergeCell ref="E34:F34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  <mergeCell ref="E17:F17"/>
    <mergeCell ref="C39:G39"/>
    <mergeCell ref="C40:G40"/>
    <mergeCell ref="B2:G2"/>
    <mergeCell ref="B3:G3"/>
    <mergeCell ref="B4:G4"/>
    <mergeCell ref="B5:G5"/>
    <mergeCell ref="B38:C38"/>
    <mergeCell ref="E9:F9"/>
    <mergeCell ref="E10:F10"/>
    <mergeCell ref="E11:F11"/>
  </mergeCells>
  <printOptions horizontalCentered="1"/>
  <pageMargins left="0.3937007874015748" right="0.3937007874015748" top="0.5905511811023623" bottom="0.3937007874015748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B4" sqref="B4:F4"/>
    </sheetView>
  </sheetViews>
  <sheetFormatPr defaultColWidth="9.140625" defaultRowHeight="15"/>
  <cols>
    <col min="1" max="1" width="3.28125" style="0" customWidth="1"/>
    <col min="2" max="2" width="4.8515625" style="0" customWidth="1"/>
    <col min="3" max="3" width="15.57421875" style="0" customWidth="1"/>
    <col min="4" max="4" width="15.8515625" style="0" customWidth="1"/>
    <col min="5" max="5" width="19.00390625" style="0" customWidth="1"/>
    <col min="6" max="6" width="26.421875" style="0" customWidth="1"/>
    <col min="7" max="7" width="3.140625" style="0" customWidth="1"/>
  </cols>
  <sheetData>
    <row r="1" spans="1:7" ht="20.25" customHeight="1">
      <c r="A1" s="131"/>
      <c r="B1" s="131"/>
      <c r="C1" s="131"/>
      <c r="D1" s="131"/>
      <c r="E1" s="131"/>
      <c r="F1" s="131"/>
      <c r="G1" s="131"/>
    </row>
    <row r="2" spans="1:7" ht="18.75">
      <c r="A2" s="131"/>
      <c r="B2" s="461" t="s">
        <v>218</v>
      </c>
      <c r="C2" s="461"/>
      <c r="D2" s="461"/>
      <c r="E2" s="461"/>
      <c r="F2" s="461"/>
      <c r="G2" s="131"/>
    </row>
    <row r="3" spans="1:7" ht="18.75">
      <c r="A3" s="131"/>
      <c r="B3" s="400" t="str">
        <f>CONCATENATE("SSC ",Data!E3," Public Examinations, ",Data!F3,", ",Data!C4)</f>
        <v>SSC  Public Examinations, March/April, 2013</v>
      </c>
      <c r="C3" s="400"/>
      <c r="D3" s="400"/>
      <c r="E3" s="400"/>
      <c r="F3" s="400"/>
      <c r="G3" s="131"/>
    </row>
    <row r="4" spans="1:7" ht="15.75">
      <c r="A4" s="131"/>
      <c r="B4" s="462" t="s">
        <v>53</v>
      </c>
      <c r="C4" s="462"/>
      <c r="D4" s="462"/>
      <c r="E4" s="462"/>
      <c r="F4" s="462"/>
      <c r="G4" s="131"/>
    </row>
    <row r="5" spans="1:7" ht="15">
      <c r="A5" s="131"/>
      <c r="B5" s="463" t="s">
        <v>48</v>
      </c>
      <c r="C5" s="463"/>
      <c r="D5" s="463"/>
      <c r="E5" s="463"/>
      <c r="F5" s="463"/>
      <c r="G5" s="131"/>
    </row>
    <row r="6" spans="1:7" ht="18.75">
      <c r="A6" s="131"/>
      <c r="C6" s="3" t="s">
        <v>43</v>
      </c>
      <c r="D6" s="37" t="str">
        <f>'Proforma V'!D6</f>
        <v>0421 : SRIPUJITHA HIGH SCHOOL</v>
      </c>
      <c r="G6" s="131"/>
    </row>
    <row r="7" spans="1:7" ht="15">
      <c r="A7" s="131"/>
      <c r="C7" s="3" t="s">
        <v>65</v>
      </c>
      <c r="E7" s="3" t="s">
        <v>2</v>
      </c>
      <c r="G7" s="131"/>
    </row>
    <row r="8" spans="1:7" ht="3" customHeight="1">
      <c r="A8" s="131"/>
      <c r="G8" s="131"/>
    </row>
    <row r="9" spans="1:7" ht="43.5" customHeight="1">
      <c r="A9" s="131"/>
      <c r="B9" s="27" t="s">
        <v>54</v>
      </c>
      <c r="C9" s="28" t="s">
        <v>28</v>
      </c>
      <c r="D9" s="28" t="s">
        <v>56</v>
      </c>
      <c r="E9" s="30" t="s">
        <v>62</v>
      </c>
      <c r="F9" s="31" t="s">
        <v>36</v>
      </c>
      <c r="G9" s="131"/>
    </row>
    <row r="10" spans="1:7" ht="21" customHeight="1">
      <c r="A10" s="131"/>
      <c r="B10" s="18">
        <v>1</v>
      </c>
      <c r="C10" s="6"/>
      <c r="D10" s="6"/>
      <c r="E10" s="6"/>
      <c r="F10" s="19"/>
      <c r="G10" s="131"/>
    </row>
    <row r="11" spans="1:7" ht="21" customHeight="1">
      <c r="A11" s="131"/>
      <c r="B11" s="12">
        <v>2</v>
      </c>
      <c r="C11" s="5"/>
      <c r="D11" s="5"/>
      <c r="E11" s="5"/>
      <c r="F11" s="13"/>
      <c r="G11" s="131"/>
    </row>
    <row r="12" spans="1:7" ht="21" customHeight="1">
      <c r="A12" s="131"/>
      <c r="B12" s="12">
        <v>3</v>
      </c>
      <c r="C12" s="5"/>
      <c r="D12" s="5"/>
      <c r="E12" s="5"/>
      <c r="F12" s="13"/>
      <c r="G12" s="131"/>
    </row>
    <row r="13" spans="1:7" ht="21" customHeight="1">
      <c r="A13" s="131"/>
      <c r="B13" s="12">
        <v>4</v>
      </c>
      <c r="C13" s="5"/>
      <c r="D13" s="5"/>
      <c r="E13" s="5"/>
      <c r="F13" s="13"/>
      <c r="G13" s="131"/>
    </row>
    <row r="14" spans="1:7" ht="21" customHeight="1">
      <c r="A14" s="131"/>
      <c r="B14" s="12">
        <v>5</v>
      </c>
      <c r="C14" s="5"/>
      <c r="D14" s="5"/>
      <c r="E14" s="5"/>
      <c r="F14" s="13"/>
      <c r="G14" s="131"/>
    </row>
    <row r="15" spans="1:7" ht="21" customHeight="1">
      <c r="A15" s="131"/>
      <c r="B15" s="12">
        <v>6</v>
      </c>
      <c r="C15" s="5"/>
      <c r="D15" s="5"/>
      <c r="E15" s="5"/>
      <c r="F15" s="13"/>
      <c r="G15" s="131"/>
    </row>
    <row r="16" spans="1:7" ht="21" customHeight="1">
      <c r="A16" s="131"/>
      <c r="B16" s="12">
        <v>7</v>
      </c>
      <c r="C16" s="5"/>
      <c r="D16" s="5"/>
      <c r="E16" s="5"/>
      <c r="F16" s="13"/>
      <c r="G16" s="131"/>
    </row>
    <row r="17" spans="1:7" ht="21" customHeight="1">
      <c r="A17" s="131"/>
      <c r="B17" s="12">
        <v>8</v>
      </c>
      <c r="C17" s="5"/>
      <c r="D17" s="5"/>
      <c r="E17" s="5"/>
      <c r="F17" s="13"/>
      <c r="G17" s="131"/>
    </row>
    <row r="18" spans="1:7" ht="21" customHeight="1">
      <c r="A18" s="131"/>
      <c r="B18" s="12">
        <v>9</v>
      </c>
      <c r="C18" s="5"/>
      <c r="D18" s="5"/>
      <c r="E18" s="5"/>
      <c r="F18" s="13"/>
      <c r="G18" s="131"/>
    </row>
    <row r="19" spans="1:7" ht="21" customHeight="1">
      <c r="A19" s="131"/>
      <c r="B19" s="12">
        <v>10</v>
      </c>
      <c r="C19" s="5"/>
      <c r="D19" s="5"/>
      <c r="E19" s="5"/>
      <c r="F19" s="13"/>
      <c r="G19" s="131"/>
    </row>
    <row r="20" spans="1:7" ht="21" customHeight="1">
      <c r="A20" s="131"/>
      <c r="B20" s="12">
        <v>11</v>
      </c>
      <c r="C20" s="5"/>
      <c r="D20" s="5"/>
      <c r="E20" s="5"/>
      <c r="F20" s="13"/>
      <c r="G20" s="131"/>
    </row>
    <row r="21" spans="1:7" ht="21" customHeight="1">
      <c r="A21" s="131"/>
      <c r="B21" s="12">
        <v>12</v>
      </c>
      <c r="C21" s="5"/>
      <c r="D21" s="5"/>
      <c r="E21" s="5"/>
      <c r="F21" s="13"/>
      <c r="G21" s="131"/>
    </row>
    <row r="22" spans="1:7" ht="21" customHeight="1">
      <c r="A22" s="131"/>
      <c r="B22" s="12">
        <v>13</v>
      </c>
      <c r="C22" s="5"/>
      <c r="D22" s="5"/>
      <c r="E22" s="5"/>
      <c r="F22" s="13"/>
      <c r="G22" s="131"/>
    </row>
    <row r="23" spans="1:7" ht="21" customHeight="1">
      <c r="A23" s="131"/>
      <c r="B23" s="12">
        <v>14</v>
      </c>
      <c r="C23" s="5"/>
      <c r="D23" s="5"/>
      <c r="E23" s="5"/>
      <c r="F23" s="13"/>
      <c r="G23" s="131"/>
    </row>
    <row r="24" spans="1:7" ht="21" customHeight="1">
      <c r="A24" s="131"/>
      <c r="B24" s="12">
        <v>15</v>
      </c>
      <c r="C24" s="5"/>
      <c r="D24" s="5"/>
      <c r="E24" s="5"/>
      <c r="F24" s="13"/>
      <c r="G24" s="131"/>
    </row>
    <row r="25" spans="1:7" ht="21" customHeight="1">
      <c r="A25" s="131"/>
      <c r="B25" s="12">
        <v>16</v>
      </c>
      <c r="C25" s="5"/>
      <c r="D25" s="5"/>
      <c r="E25" s="5"/>
      <c r="F25" s="13"/>
      <c r="G25" s="131"/>
    </row>
    <row r="26" spans="1:7" ht="21" customHeight="1">
      <c r="A26" s="131"/>
      <c r="B26" s="12">
        <v>17</v>
      </c>
      <c r="C26" s="5"/>
      <c r="D26" s="5"/>
      <c r="E26" s="5"/>
      <c r="F26" s="13"/>
      <c r="G26" s="131"/>
    </row>
    <row r="27" spans="1:7" ht="21" customHeight="1">
      <c r="A27" s="131"/>
      <c r="B27" s="12">
        <v>18</v>
      </c>
      <c r="C27" s="5"/>
      <c r="D27" s="5"/>
      <c r="E27" s="5"/>
      <c r="F27" s="13"/>
      <c r="G27" s="131"/>
    </row>
    <row r="28" spans="1:7" ht="21" customHeight="1">
      <c r="A28" s="131"/>
      <c r="B28" s="12">
        <v>19</v>
      </c>
      <c r="C28" s="5"/>
      <c r="D28" s="5"/>
      <c r="E28" s="5"/>
      <c r="F28" s="13"/>
      <c r="G28" s="131"/>
    </row>
    <row r="29" spans="1:7" ht="21" customHeight="1">
      <c r="A29" s="131"/>
      <c r="B29" s="14">
        <v>20</v>
      </c>
      <c r="C29" s="15"/>
      <c r="D29" s="15"/>
      <c r="E29" s="15"/>
      <c r="F29" s="16"/>
      <c r="G29" s="131"/>
    </row>
    <row r="30" spans="1:7" ht="15">
      <c r="A30" s="131"/>
      <c r="G30" s="131"/>
    </row>
    <row r="31" spans="1:7" ht="15">
      <c r="A31" s="131"/>
      <c r="G31" s="131"/>
    </row>
    <row r="32" spans="1:7" ht="15">
      <c r="A32" s="131"/>
      <c r="F32" s="3" t="s">
        <v>14</v>
      </c>
      <c r="G32" s="131"/>
    </row>
    <row r="33" spans="1:7" ht="15">
      <c r="A33" s="131"/>
      <c r="G33" s="131"/>
    </row>
    <row r="34" spans="1:7" ht="30" customHeight="1">
      <c r="A34" s="131"/>
      <c r="B34" s="7" t="s">
        <v>59</v>
      </c>
      <c r="C34" s="460" t="s">
        <v>64</v>
      </c>
      <c r="D34" s="460"/>
      <c r="E34" s="460"/>
      <c r="F34" s="460"/>
      <c r="G34" s="131"/>
    </row>
    <row r="35" spans="1:7" ht="30" customHeight="1">
      <c r="A35" s="131"/>
      <c r="B35" s="7" t="s">
        <v>59</v>
      </c>
      <c r="C35" s="460" t="s">
        <v>63</v>
      </c>
      <c r="D35" s="460"/>
      <c r="E35" s="460"/>
      <c r="F35" s="460"/>
      <c r="G35" s="131"/>
    </row>
    <row r="36" spans="1:7" ht="18" customHeight="1">
      <c r="A36" s="131"/>
      <c r="B36" s="131"/>
      <c r="C36" s="131"/>
      <c r="D36" s="131"/>
      <c r="E36" s="131"/>
      <c r="F36" s="131"/>
      <c r="G36" s="131"/>
    </row>
  </sheetData>
  <sheetProtection password="E944" sheet="1" selectLockedCells="1"/>
  <mergeCells count="6">
    <mergeCell ref="C34:F34"/>
    <mergeCell ref="C35:F35"/>
    <mergeCell ref="B2:F2"/>
    <mergeCell ref="B3:F3"/>
    <mergeCell ref="B4:F4"/>
    <mergeCell ref="B5:F5"/>
  </mergeCells>
  <printOptions horizontalCentered="1"/>
  <pageMargins left="0.3937007874015748" right="0.3937007874015748" top="0.5905511811023623" bottom="0.3937007874015748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3" sqref="B3:E3"/>
    </sheetView>
  </sheetViews>
  <sheetFormatPr defaultColWidth="9.140625" defaultRowHeight="15"/>
  <cols>
    <col min="1" max="1" width="2.8515625" style="0" customWidth="1"/>
    <col min="2" max="2" width="6.57421875" style="0" customWidth="1"/>
    <col min="3" max="3" width="43.8515625" style="0" customWidth="1"/>
    <col min="4" max="4" width="10.8515625" style="0" customWidth="1"/>
    <col min="5" max="5" width="24.421875" style="0" customWidth="1"/>
    <col min="6" max="6" width="2.8515625" style="0" customWidth="1"/>
  </cols>
  <sheetData>
    <row r="1" spans="1:6" ht="15">
      <c r="A1" s="207"/>
      <c r="B1" s="207"/>
      <c r="C1" s="207"/>
      <c r="D1" s="207"/>
      <c r="E1" s="207"/>
      <c r="F1" s="207"/>
    </row>
    <row r="2" spans="1:6" ht="18.75">
      <c r="A2" s="207"/>
      <c r="B2" s="400" t="str">
        <f>'QP distribution plan'!B2:M2</f>
        <v>SSC  Public Examinations, March/April, 2013</v>
      </c>
      <c r="C2" s="400"/>
      <c r="D2" s="400"/>
      <c r="E2" s="400"/>
      <c r="F2" s="207"/>
    </row>
    <row r="3" spans="1:6" ht="18.75">
      <c r="A3" s="207"/>
      <c r="B3" s="400" t="s">
        <v>235</v>
      </c>
      <c r="C3" s="400"/>
      <c r="D3" s="400"/>
      <c r="E3" s="400"/>
      <c r="F3" s="207"/>
    </row>
    <row r="4" spans="1:6" ht="18.75">
      <c r="A4" s="207"/>
      <c r="B4" s="400" t="str">
        <f>CONCATENATE('Proforma III'!C6,'Proforma II'!C6," : ",'Proforma II'!C7)</f>
        <v>Centre No and Name:0421 : SRIPUJITHA HIGH SCHOOL</v>
      </c>
      <c r="C4" s="400"/>
      <c r="D4" s="400"/>
      <c r="E4" s="400"/>
      <c r="F4" s="207"/>
    </row>
    <row r="5" spans="1:6" ht="5.25" customHeight="1" thickBot="1">
      <c r="A5" s="207"/>
      <c r="F5" s="207"/>
    </row>
    <row r="6" spans="1:6" ht="30.75" customHeight="1">
      <c r="A6" s="207"/>
      <c r="B6" s="229" t="s">
        <v>232</v>
      </c>
      <c r="C6" s="230" t="s">
        <v>233</v>
      </c>
      <c r="D6" s="230" t="s">
        <v>234</v>
      </c>
      <c r="E6" s="231" t="s">
        <v>14</v>
      </c>
      <c r="F6" s="207"/>
    </row>
    <row r="7" spans="1:6" ht="41.25" customHeight="1">
      <c r="A7" s="207"/>
      <c r="B7" s="232">
        <v>1</v>
      </c>
      <c r="C7" s="228"/>
      <c r="D7" s="228"/>
      <c r="E7" s="233"/>
      <c r="F7" s="207"/>
    </row>
    <row r="8" spans="1:6" ht="41.25" customHeight="1">
      <c r="A8" s="207"/>
      <c r="B8" s="232">
        <v>2</v>
      </c>
      <c r="C8" s="228"/>
      <c r="D8" s="228"/>
      <c r="E8" s="233"/>
      <c r="F8" s="207"/>
    </row>
    <row r="9" spans="1:6" ht="41.25" customHeight="1">
      <c r="A9" s="207"/>
      <c r="B9" s="232">
        <v>3</v>
      </c>
      <c r="C9" s="228"/>
      <c r="D9" s="228"/>
      <c r="E9" s="233"/>
      <c r="F9" s="207"/>
    </row>
    <row r="10" spans="1:6" ht="41.25" customHeight="1">
      <c r="A10" s="207"/>
      <c r="B10" s="232">
        <v>4</v>
      </c>
      <c r="C10" s="228"/>
      <c r="D10" s="228"/>
      <c r="E10" s="233"/>
      <c r="F10" s="207"/>
    </row>
    <row r="11" spans="1:6" ht="41.25" customHeight="1">
      <c r="A11" s="207"/>
      <c r="B11" s="232">
        <v>5</v>
      </c>
      <c r="C11" s="228"/>
      <c r="D11" s="228"/>
      <c r="E11" s="233"/>
      <c r="F11" s="207"/>
    </row>
    <row r="12" spans="1:6" ht="41.25" customHeight="1">
      <c r="A12" s="207"/>
      <c r="B12" s="232">
        <v>6</v>
      </c>
      <c r="C12" s="228"/>
      <c r="D12" s="228"/>
      <c r="E12" s="233"/>
      <c r="F12" s="207"/>
    </row>
    <row r="13" spans="1:6" ht="41.25" customHeight="1">
      <c r="A13" s="207"/>
      <c r="B13" s="232">
        <v>7</v>
      </c>
      <c r="C13" s="228"/>
      <c r="D13" s="228"/>
      <c r="E13" s="233"/>
      <c r="F13" s="207"/>
    </row>
    <row r="14" spans="1:6" ht="41.25" customHeight="1">
      <c r="A14" s="207"/>
      <c r="B14" s="232">
        <v>8</v>
      </c>
      <c r="C14" s="228"/>
      <c r="D14" s="228"/>
      <c r="E14" s="233"/>
      <c r="F14" s="207"/>
    </row>
    <row r="15" spans="1:6" ht="41.25" customHeight="1">
      <c r="A15" s="207"/>
      <c r="B15" s="232">
        <v>9</v>
      </c>
      <c r="C15" s="228"/>
      <c r="D15" s="228"/>
      <c r="E15" s="233"/>
      <c r="F15" s="207"/>
    </row>
    <row r="16" spans="1:6" ht="41.25" customHeight="1">
      <c r="A16" s="207"/>
      <c r="B16" s="232">
        <v>10</v>
      </c>
      <c r="C16" s="228"/>
      <c r="D16" s="228"/>
      <c r="E16" s="233"/>
      <c r="F16" s="207"/>
    </row>
    <row r="17" spans="1:6" ht="41.25" customHeight="1">
      <c r="A17" s="207"/>
      <c r="B17" s="232">
        <v>11</v>
      </c>
      <c r="C17" s="228"/>
      <c r="D17" s="228"/>
      <c r="E17" s="233"/>
      <c r="F17" s="207"/>
    </row>
    <row r="18" spans="1:6" ht="41.25" customHeight="1">
      <c r="A18" s="207"/>
      <c r="B18" s="232">
        <v>12</v>
      </c>
      <c r="C18" s="228"/>
      <c r="D18" s="228"/>
      <c r="E18" s="233"/>
      <c r="F18" s="207"/>
    </row>
    <row r="19" spans="1:6" ht="41.25" customHeight="1">
      <c r="A19" s="207"/>
      <c r="B19" s="232">
        <v>13</v>
      </c>
      <c r="C19" s="228"/>
      <c r="D19" s="228"/>
      <c r="E19" s="233"/>
      <c r="F19" s="207"/>
    </row>
    <row r="20" spans="1:6" ht="41.25" customHeight="1">
      <c r="A20" s="207"/>
      <c r="B20" s="232">
        <v>14</v>
      </c>
      <c r="C20" s="228"/>
      <c r="D20" s="228"/>
      <c r="E20" s="233"/>
      <c r="F20" s="207"/>
    </row>
    <row r="21" spans="1:6" ht="41.25" customHeight="1" thickBot="1">
      <c r="A21" s="207"/>
      <c r="B21" s="234">
        <v>15</v>
      </c>
      <c r="C21" s="235"/>
      <c r="D21" s="235"/>
      <c r="E21" s="236"/>
      <c r="F21" s="207"/>
    </row>
    <row r="22" spans="1:6" ht="15">
      <c r="A22" s="207"/>
      <c r="B22" s="207"/>
      <c r="C22" s="207"/>
      <c r="D22" s="207"/>
      <c r="E22" s="207"/>
      <c r="F22" s="207"/>
    </row>
  </sheetData>
  <sheetProtection password="E944" sheet="1" selectLockedCells="1"/>
  <mergeCells count="3">
    <mergeCell ref="B2:E2"/>
    <mergeCell ref="B4:E4"/>
    <mergeCell ref="B3:E3"/>
  </mergeCells>
  <printOptions/>
  <pageMargins left="0.7480314960629921" right="0.7480314960629921" top="0.984251968503937" bottom="0.984251968503937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B3" sqref="B3:P3"/>
    </sheetView>
  </sheetViews>
  <sheetFormatPr defaultColWidth="9.140625" defaultRowHeight="15"/>
  <cols>
    <col min="1" max="1" width="3.8515625" style="0" customWidth="1"/>
    <col min="2" max="2" width="15.7109375" style="0" customWidth="1"/>
    <col min="3" max="3" width="9.7109375" style="0" customWidth="1"/>
    <col min="4" max="16" width="8.00390625" style="0" customWidth="1"/>
    <col min="17" max="17" width="3.8515625" style="0" customWidth="1"/>
  </cols>
  <sheetData>
    <row r="1" spans="1:17" ht="19.5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7" ht="21">
      <c r="A2" s="208"/>
      <c r="B2" s="472" t="str">
        <f>'Day wise absentee statement'!B2:E2</f>
        <v>SSC  Public Examinations, March/April, 2013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208"/>
    </row>
    <row r="3" spans="1:17" ht="21">
      <c r="A3" s="208"/>
      <c r="B3" s="472" t="s">
        <v>231</v>
      </c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208"/>
    </row>
    <row r="4" spans="1:17" ht="18.75">
      <c r="A4" s="208"/>
      <c r="C4" s="3" t="s">
        <v>43</v>
      </c>
      <c r="D4" s="38" t="str">
        <f>CONCATENATE('Proforma II'!C6," : ",'Proforma II'!C7)</f>
        <v>0421 : SRIPUJITHA HIGH SCHOOL</v>
      </c>
      <c r="Q4" s="208"/>
    </row>
    <row r="5" spans="1:17" ht="18.75">
      <c r="A5" s="208"/>
      <c r="C5" s="3" t="s">
        <v>58</v>
      </c>
      <c r="D5" s="38" t="str">
        <f>CONCATENATE('Proforma IV'!M6," - ",'Proforma IV'!M7)</f>
        <v>14 - GUNTUR</v>
      </c>
      <c r="Q5" s="208"/>
    </row>
    <row r="6" spans="1:17" ht="3" customHeight="1" thickBot="1">
      <c r="A6" s="208"/>
      <c r="Q6" s="208"/>
    </row>
    <row r="7" spans="1:17" ht="30" customHeight="1">
      <c r="A7" s="208"/>
      <c r="B7" s="477" t="s">
        <v>219</v>
      </c>
      <c r="C7" s="473" t="s">
        <v>230</v>
      </c>
      <c r="D7" s="473" t="s">
        <v>220</v>
      </c>
      <c r="E7" s="473"/>
      <c r="F7" s="473"/>
      <c r="G7" s="473"/>
      <c r="H7" s="473" t="s">
        <v>221</v>
      </c>
      <c r="I7" s="473" t="s">
        <v>222</v>
      </c>
      <c r="J7" s="473"/>
      <c r="K7" s="473" t="s">
        <v>223</v>
      </c>
      <c r="L7" s="473"/>
      <c r="M7" s="473" t="s">
        <v>224</v>
      </c>
      <c r="N7" s="473"/>
      <c r="O7" s="473" t="s">
        <v>225</v>
      </c>
      <c r="P7" s="475"/>
      <c r="Q7" s="208"/>
    </row>
    <row r="8" spans="1:17" ht="15.75">
      <c r="A8" s="208"/>
      <c r="B8" s="478"/>
      <c r="C8" s="474"/>
      <c r="D8" s="474" t="s">
        <v>226</v>
      </c>
      <c r="E8" s="474"/>
      <c r="F8" s="474" t="s">
        <v>227</v>
      </c>
      <c r="G8" s="474"/>
      <c r="H8" s="474"/>
      <c r="I8" s="474"/>
      <c r="J8" s="474"/>
      <c r="K8" s="474"/>
      <c r="L8" s="474"/>
      <c r="M8" s="474"/>
      <c r="N8" s="474"/>
      <c r="O8" s="474"/>
      <c r="P8" s="476"/>
      <c r="Q8" s="208"/>
    </row>
    <row r="9" spans="1:17" ht="19.5" customHeight="1">
      <c r="A9" s="208"/>
      <c r="B9" s="478"/>
      <c r="C9" s="474"/>
      <c r="D9" s="105" t="s">
        <v>228</v>
      </c>
      <c r="E9" s="105" t="s">
        <v>229</v>
      </c>
      <c r="F9" s="105" t="s">
        <v>228</v>
      </c>
      <c r="G9" s="105" t="s">
        <v>229</v>
      </c>
      <c r="H9" s="474"/>
      <c r="I9" s="105" t="s">
        <v>228</v>
      </c>
      <c r="J9" s="105" t="s">
        <v>229</v>
      </c>
      <c r="K9" s="105" t="s">
        <v>228</v>
      </c>
      <c r="L9" s="105" t="s">
        <v>229</v>
      </c>
      <c r="M9" s="105" t="s">
        <v>228</v>
      </c>
      <c r="N9" s="105" t="s">
        <v>229</v>
      </c>
      <c r="O9" s="105" t="s">
        <v>228</v>
      </c>
      <c r="P9" s="106" t="s">
        <v>229</v>
      </c>
      <c r="Q9" s="208"/>
    </row>
    <row r="10" spans="1:17" ht="20.25" customHeight="1">
      <c r="A10" s="208"/>
      <c r="B10" s="261"/>
      <c r="C10" s="262"/>
      <c r="D10" s="262"/>
      <c r="E10" s="262"/>
      <c r="F10" s="262"/>
      <c r="G10" s="262"/>
      <c r="H10" s="262"/>
      <c r="I10" s="263"/>
      <c r="J10" s="105"/>
      <c r="K10" s="105"/>
      <c r="L10" s="105"/>
      <c r="M10" s="105"/>
      <c r="N10" s="105"/>
      <c r="O10" s="105"/>
      <c r="P10" s="106"/>
      <c r="Q10" s="208"/>
    </row>
    <row r="11" spans="1:17" ht="20.25" customHeight="1">
      <c r="A11" s="208"/>
      <c r="B11" s="264"/>
      <c r="C11" s="265"/>
      <c r="D11" s="265"/>
      <c r="E11" s="265"/>
      <c r="F11" s="265"/>
      <c r="G11" s="265"/>
      <c r="H11" s="265"/>
      <c r="I11" s="265"/>
      <c r="J11" s="108"/>
      <c r="K11" s="108"/>
      <c r="L11" s="108"/>
      <c r="M11" s="108"/>
      <c r="N11" s="108"/>
      <c r="O11" s="108"/>
      <c r="P11" s="109"/>
      <c r="Q11" s="208"/>
    </row>
    <row r="12" spans="1:17" ht="20.25" customHeight="1">
      <c r="A12" s="208"/>
      <c r="B12" s="264"/>
      <c r="C12" s="265"/>
      <c r="D12" s="265"/>
      <c r="E12" s="265"/>
      <c r="F12" s="265"/>
      <c r="G12" s="265"/>
      <c r="H12" s="265"/>
      <c r="I12" s="265"/>
      <c r="J12" s="108"/>
      <c r="K12" s="108"/>
      <c r="L12" s="108"/>
      <c r="M12" s="108"/>
      <c r="N12" s="108"/>
      <c r="O12" s="108"/>
      <c r="P12" s="109"/>
      <c r="Q12" s="208"/>
    </row>
    <row r="13" spans="1:17" ht="20.25" customHeight="1">
      <c r="A13" s="208"/>
      <c r="B13" s="264"/>
      <c r="C13" s="265"/>
      <c r="D13" s="265"/>
      <c r="E13" s="265"/>
      <c r="F13" s="265"/>
      <c r="G13" s="265"/>
      <c r="H13" s="265"/>
      <c r="I13" s="265"/>
      <c r="J13" s="108"/>
      <c r="K13" s="108"/>
      <c r="L13" s="108"/>
      <c r="M13" s="108"/>
      <c r="N13" s="108"/>
      <c r="O13" s="108"/>
      <c r="P13" s="109"/>
      <c r="Q13" s="208"/>
    </row>
    <row r="14" spans="1:17" ht="20.25" customHeight="1">
      <c r="A14" s="208"/>
      <c r="B14" s="264"/>
      <c r="C14" s="265"/>
      <c r="D14" s="265"/>
      <c r="E14" s="265"/>
      <c r="F14" s="265"/>
      <c r="G14" s="265"/>
      <c r="H14" s="265"/>
      <c r="I14" s="265"/>
      <c r="J14" s="108"/>
      <c r="K14" s="108"/>
      <c r="L14" s="108"/>
      <c r="M14" s="108"/>
      <c r="N14" s="108"/>
      <c r="O14" s="108"/>
      <c r="P14" s="109"/>
      <c r="Q14" s="208"/>
    </row>
    <row r="15" spans="1:17" ht="20.25" customHeight="1">
      <c r="A15" s="208"/>
      <c r="B15" s="264"/>
      <c r="C15" s="265"/>
      <c r="D15" s="265"/>
      <c r="E15" s="265"/>
      <c r="F15" s="265"/>
      <c r="G15" s="265"/>
      <c r="H15" s="265"/>
      <c r="I15" s="265"/>
      <c r="J15" s="108"/>
      <c r="K15" s="108"/>
      <c r="L15" s="108"/>
      <c r="M15" s="108"/>
      <c r="N15" s="108"/>
      <c r="O15" s="108"/>
      <c r="P15" s="109"/>
      <c r="Q15" s="208"/>
    </row>
    <row r="16" spans="1:17" ht="20.25" customHeight="1">
      <c r="A16" s="208"/>
      <c r="B16" s="264"/>
      <c r="C16" s="265"/>
      <c r="D16" s="265"/>
      <c r="E16" s="265"/>
      <c r="F16" s="265"/>
      <c r="G16" s="265"/>
      <c r="H16" s="265"/>
      <c r="I16" s="265"/>
      <c r="J16" s="108"/>
      <c r="K16" s="108"/>
      <c r="L16" s="108"/>
      <c r="M16" s="108"/>
      <c r="N16" s="108"/>
      <c r="O16" s="108"/>
      <c r="P16" s="109"/>
      <c r="Q16" s="208"/>
    </row>
    <row r="17" spans="1:17" ht="20.25" customHeight="1">
      <c r="A17" s="208"/>
      <c r="B17" s="264"/>
      <c r="C17" s="265"/>
      <c r="D17" s="265"/>
      <c r="E17" s="265"/>
      <c r="F17" s="265"/>
      <c r="G17" s="265"/>
      <c r="H17" s="265"/>
      <c r="I17" s="265"/>
      <c r="J17" s="108"/>
      <c r="K17" s="108"/>
      <c r="L17" s="108"/>
      <c r="M17" s="108"/>
      <c r="N17" s="108"/>
      <c r="O17" s="108"/>
      <c r="P17" s="109"/>
      <c r="Q17" s="208"/>
    </row>
    <row r="18" spans="1:17" ht="20.25" customHeight="1">
      <c r="A18" s="208"/>
      <c r="B18" s="107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9"/>
      <c r="Q18" s="208"/>
    </row>
    <row r="19" spans="1:17" ht="20.25" customHeight="1">
      <c r="A19" s="208"/>
      <c r="B19" s="107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9"/>
      <c r="Q19" s="208"/>
    </row>
    <row r="20" spans="1:17" ht="20.25" customHeight="1">
      <c r="A20" s="208"/>
      <c r="B20" s="107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9"/>
      <c r="Q20" s="208"/>
    </row>
    <row r="21" spans="1:17" ht="20.25" customHeight="1">
      <c r="A21" s="208"/>
      <c r="B21" s="107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9"/>
      <c r="Q21" s="208"/>
    </row>
    <row r="22" spans="1:17" ht="20.25" customHeight="1">
      <c r="A22" s="208"/>
      <c r="B22" s="107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9"/>
      <c r="Q22" s="208"/>
    </row>
    <row r="23" spans="1:17" ht="20.25" customHeight="1">
      <c r="A23" s="208"/>
      <c r="B23" s="107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9"/>
      <c r="Q23" s="208"/>
    </row>
    <row r="24" spans="1:17" ht="20.25" customHeight="1">
      <c r="A24" s="208"/>
      <c r="B24" s="107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9"/>
      <c r="Q24" s="208"/>
    </row>
    <row r="25" spans="1:17" ht="20.25" customHeight="1">
      <c r="A25" s="208"/>
      <c r="B25" s="107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9"/>
      <c r="Q25" s="208"/>
    </row>
    <row r="26" spans="1:17" ht="20.25" customHeight="1" thickBot="1">
      <c r="A26" s="208"/>
      <c r="B26" s="110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2"/>
      <c r="Q26" s="208"/>
    </row>
    <row r="27" spans="1:17" ht="15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</row>
  </sheetData>
  <sheetProtection password="E944" sheet="1" selectLockedCells="1"/>
  <mergeCells count="12">
    <mergeCell ref="D8:E8"/>
    <mergeCell ref="F8:G8"/>
    <mergeCell ref="B2:P2"/>
    <mergeCell ref="B3:P3"/>
    <mergeCell ref="I7:J8"/>
    <mergeCell ref="K7:L8"/>
    <mergeCell ref="M7:N8"/>
    <mergeCell ref="O7:P8"/>
    <mergeCell ref="B7:B9"/>
    <mergeCell ref="C7:C9"/>
    <mergeCell ref="D7:G7"/>
    <mergeCell ref="H7:H9"/>
  </mergeCells>
  <printOptions/>
  <pageMargins left="0.7480314960629921" right="0.7480314960629921" top="0.7480314960629921" bottom="0.7480314960629921" header="0" footer="0"/>
  <pageSetup blackAndWhite="1"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pane xSplit="3" ySplit="6" topLeftCell="D31" activePane="bottomRight" state="frozen"/>
      <selection pane="topLeft" activeCell="I7" sqref="I7"/>
      <selection pane="topRight" activeCell="I7" sqref="I7"/>
      <selection pane="bottomLeft" activeCell="I7" sqref="I7"/>
      <selection pane="bottomRight" activeCell="B3" sqref="B3:J3"/>
    </sheetView>
  </sheetViews>
  <sheetFormatPr defaultColWidth="9.140625" defaultRowHeight="15"/>
  <cols>
    <col min="1" max="1" width="3.28125" style="0" customWidth="1"/>
    <col min="2" max="2" width="3.7109375" style="0" customWidth="1"/>
    <col min="3" max="3" width="24.8515625" style="0" customWidth="1"/>
    <col min="4" max="4" width="11.140625" style="0" customWidth="1"/>
    <col min="5" max="5" width="6.8515625" style="0" customWidth="1"/>
    <col min="7" max="8" width="7.421875" style="0" customWidth="1"/>
    <col min="9" max="9" width="7.8515625" style="0" customWidth="1"/>
    <col min="10" max="10" width="18.421875" style="0" customWidth="1"/>
    <col min="11" max="11" width="3.28125" style="0" customWidth="1"/>
  </cols>
  <sheetData>
    <row r="1" spans="1:11" ht="18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8.75">
      <c r="A2" s="131"/>
      <c r="B2" s="400" t="str">
        <f>CONCATENATE("SSC ",Data!E3," Public Examinations, ",Data!F3,", ",Data!C4)</f>
        <v>SSC  Public Examinations, March/April, 2013</v>
      </c>
      <c r="C2" s="400"/>
      <c r="D2" s="400"/>
      <c r="E2" s="400"/>
      <c r="F2" s="400"/>
      <c r="G2" s="400"/>
      <c r="H2" s="400"/>
      <c r="I2" s="400"/>
      <c r="J2" s="400"/>
      <c r="K2" s="131"/>
    </row>
    <row r="3" spans="1:11" ht="15.75">
      <c r="A3" s="131"/>
      <c r="B3" s="401" t="s">
        <v>191</v>
      </c>
      <c r="C3" s="401"/>
      <c r="D3" s="401"/>
      <c r="E3" s="401"/>
      <c r="F3" s="401"/>
      <c r="G3" s="401"/>
      <c r="H3" s="401"/>
      <c r="I3" s="401"/>
      <c r="J3" s="401"/>
      <c r="K3" s="131"/>
    </row>
    <row r="4" spans="1:11" ht="18.75">
      <c r="A4" s="131"/>
      <c r="C4" s="3" t="str">
        <f>'Proforma VI'!C6</f>
        <v>Centre No and Name:</v>
      </c>
      <c r="D4" s="38" t="str">
        <f>'Proforma VI'!D6</f>
        <v>0421 : SRIPUJITHA HIGH SCHOOL</v>
      </c>
      <c r="K4" s="131"/>
    </row>
    <row r="5" spans="1:11" ht="19.5" thickBot="1">
      <c r="A5" s="131"/>
      <c r="C5" s="3" t="str">
        <f>'Proforma V'!C7</f>
        <v>District Code &amp; Name:</v>
      </c>
      <c r="D5" s="38" t="str">
        <f>'Proforma V'!D7</f>
        <v>14 - GUNTUR</v>
      </c>
      <c r="K5" s="131"/>
    </row>
    <row r="6" spans="1:11" s="67" customFormat="1" ht="39.75" customHeight="1" thickBot="1">
      <c r="A6" s="267"/>
      <c r="B6" s="257" t="s">
        <v>18</v>
      </c>
      <c r="C6" s="258" t="s">
        <v>112</v>
      </c>
      <c r="D6" s="258" t="s">
        <v>186</v>
      </c>
      <c r="E6" s="258" t="s">
        <v>187</v>
      </c>
      <c r="F6" s="258" t="s">
        <v>188</v>
      </c>
      <c r="G6" s="258" t="s">
        <v>12</v>
      </c>
      <c r="H6" s="258" t="s">
        <v>189</v>
      </c>
      <c r="I6" s="258" t="s">
        <v>40</v>
      </c>
      <c r="J6" s="259" t="s">
        <v>190</v>
      </c>
      <c r="K6" s="267"/>
    </row>
    <row r="7" spans="1:11" s="8" customFormat="1" ht="26.25" customHeight="1">
      <c r="A7" s="268"/>
      <c r="B7" s="253">
        <v>1</v>
      </c>
      <c r="C7" s="254" t="str">
        <f>Data!H6</f>
        <v>D.SANKARAIAH</v>
      </c>
      <c r="D7" s="255" t="str">
        <f>Data!G6</f>
        <v>Chief</v>
      </c>
      <c r="E7" s="255">
        <f>Data!P6</f>
        <v>13</v>
      </c>
      <c r="F7" s="255">
        <v>40</v>
      </c>
      <c r="G7" s="255">
        <f>E7*F7</f>
        <v>520</v>
      </c>
      <c r="H7" s="255"/>
      <c r="I7" s="255">
        <f>G7-H7</f>
        <v>520</v>
      </c>
      <c r="J7" s="256"/>
      <c r="K7" s="268"/>
    </row>
    <row r="8" spans="1:11" s="8" customFormat="1" ht="26.25" customHeight="1">
      <c r="A8" s="268"/>
      <c r="B8" s="216">
        <v>2</v>
      </c>
      <c r="C8" s="243" t="str">
        <f>Data!H7</f>
        <v>MOHAN</v>
      </c>
      <c r="D8" s="213" t="str">
        <f>Data!G7</f>
        <v>DO</v>
      </c>
      <c r="E8" s="213">
        <f>Data!P7</f>
        <v>13</v>
      </c>
      <c r="F8" s="213">
        <v>40</v>
      </c>
      <c r="G8" s="213">
        <f>E8*F8</f>
        <v>520</v>
      </c>
      <c r="H8" s="213"/>
      <c r="I8" s="213">
        <f aca="true" t="shared" si="0" ref="I8:I28">G8-H8</f>
        <v>520</v>
      </c>
      <c r="J8" s="217"/>
      <c r="K8" s="268"/>
    </row>
    <row r="9" spans="1:11" s="8" customFormat="1" ht="26.25" customHeight="1">
      <c r="A9" s="268"/>
      <c r="B9" s="216">
        <v>3</v>
      </c>
      <c r="C9" s="243" t="str">
        <f>Data!H8</f>
        <v>A</v>
      </c>
      <c r="D9" s="213" t="str">
        <f>Data!G8</f>
        <v>Adnl DO</v>
      </c>
      <c r="E9" s="213">
        <f>Data!P8</f>
        <v>0</v>
      </c>
      <c r="F9" s="213">
        <v>40</v>
      </c>
      <c r="G9" s="213">
        <f aca="true" t="shared" si="1" ref="G9:G28">E9*F9</f>
        <v>0</v>
      </c>
      <c r="H9" s="213"/>
      <c r="I9" s="213">
        <f t="shared" si="0"/>
        <v>0</v>
      </c>
      <c r="J9" s="217"/>
      <c r="K9" s="268"/>
    </row>
    <row r="10" spans="1:11" s="8" customFormat="1" ht="26.25" customHeight="1">
      <c r="A10" s="268"/>
      <c r="B10" s="216">
        <v>4</v>
      </c>
      <c r="C10" s="243" t="str">
        <f>Data!H9</f>
        <v>B</v>
      </c>
      <c r="D10" s="213" t="str">
        <f>Data!G9</f>
        <v>Invigilator</v>
      </c>
      <c r="E10" s="213">
        <f>Data!P9</f>
        <v>0</v>
      </c>
      <c r="F10" s="213">
        <v>20</v>
      </c>
      <c r="G10" s="213">
        <f t="shared" si="1"/>
        <v>0</v>
      </c>
      <c r="H10" s="213"/>
      <c r="I10" s="213">
        <f t="shared" si="0"/>
        <v>0</v>
      </c>
      <c r="J10" s="217"/>
      <c r="K10" s="268"/>
    </row>
    <row r="11" spans="1:11" s="8" customFormat="1" ht="26.25" customHeight="1">
      <c r="A11" s="268"/>
      <c r="B11" s="216">
        <v>5</v>
      </c>
      <c r="C11" s="243" t="str">
        <f>Data!H10</f>
        <v>C</v>
      </c>
      <c r="D11" s="213" t="str">
        <f>Data!G10</f>
        <v>Invigilator</v>
      </c>
      <c r="E11" s="213">
        <f>Data!P10</f>
        <v>0</v>
      </c>
      <c r="F11" s="213">
        <v>20</v>
      </c>
      <c r="G11" s="213">
        <f t="shared" si="1"/>
        <v>0</v>
      </c>
      <c r="H11" s="213"/>
      <c r="I11" s="213">
        <f t="shared" si="0"/>
        <v>0</v>
      </c>
      <c r="J11" s="217"/>
      <c r="K11" s="268"/>
    </row>
    <row r="12" spans="1:11" s="8" customFormat="1" ht="26.25" customHeight="1">
      <c r="A12" s="268"/>
      <c r="B12" s="216">
        <v>6</v>
      </c>
      <c r="C12" s="243" t="str">
        <f>Data!H11</f>
        <v>D</v>
      </c>
      <c r="D12" s="213" t="str">
        <f>Data!G11</f>
        <v>Invigilator</v>
      </c>
      <c r="E12" s="213">
        <f>Data!P11</f>
        <v>0</v>
      </c>
      <c r="F12" s="213">
        <v>20</v>
      </c>
      <c r="G12" s="213">
        <f t="shared" si="1"/>
        <v>0</v>
      </c>
      <c r="H12" s="213"/>
      <c r="I12" s="213">
        <f t="shared" si="0"/>
        <v>0</v>
      </c>
      <c r="J12" s="217"/>
      <c r="K12" s="268"/>
    </row>
    <row r="13" spans="1:11" s="8" customFormat="1" ht="26.25" customHeight="1">
      <c r="A13" s="268"/>
      <c r="B13" s="216">
        <v>7</v>
      </c>
      <c r="C13" s="243" t="str">
        <f>Data!H12</f>
        <v>E</v>
      </c>
      <c r="D13" s="213" t="str">
        <f>Data!G12</f>
        <v>Invigilator</v>
      </c>
      <c r="E13" s="213">
        <f>Data!P12</f>
        <v>0</v>
      </c>
      <c r="F13" s="213">
        <v>20</v>
      </c>
      <c r="G13" s="213">
        <f t="shared" si="1"/>
        <v>0</v>
      </c>
      <c r="H13" s="213"/>
      <c r="I13" s="213">
        <f t="shared" si="0"/>
        <v>0</v>
      </c>
      <c r="J13" s="217"/>
      <c r="K13" s="268"/>
    </row>
    <row r="14" spans="1:11" s="8" customFormat="1" ht="26.25" customHeight="1">
      <c r="A14" s="268"/>
      <c r="B14" s="216">
        <v>8</v>
      </c>
      <c r="C14" s="243" t="str">
        <f>Data!H13</f>
        <v>F</v>
      </c>
      <c r="D14" s="213" t="str">
        <f>Data!G13</f>
        <v>Invigilator</v>
      </c>
      <c r="E14" s="213">
        <f>Data!P13</f>
        <v>0</v>
      </c>
      <c r="F14" s="213">
        <v>20</v>
      </c>
      <c r="G14" s="213">
        <f t="shared" si="1"/>
        <v>0</v>
      </c>
      <c r="H14" s="213"/>
      <c r="I14" s="213">
        <f t="shared" si="0"/>
        <v>0</v>
      </c>
      <c r="J14" s="217"/>
      <c r="K14" s="268"/>
    </row>
    <row r="15" spans="1:11" s="8" customFormat="1" ht="26.25" customHeight="1">
      <c r="A15" s="268"/>
      <c r="B15" s="216">
        <v>9</v>
      </c>
      <c r="C15" s="243" t="str">
        <f>Data!H14</f>
        <v>G</v>
      </c>
      <c r="D15" s="213" t="str">
        <f>Data!G14</f>
        <v>Invigilator</v>
      </c>
      <c r="E15" s="213">
        <f>Data!P14</f>
        <v>0</v>
      </c>
      <c r="F15" s="213">
        <v>20</v>
      </c>
      <c r="G15" s="213">
        <f t="shared" si="1"/>
        <v>0</v>
      </c>
      <c r="H15" s="213"/>
      <c r="I15" s="213">
        <f t="shared" si="0"/>
        <v>0</v>
      </c>
      <c r="J15" s="217"/>
      <c r="K15" s="268"/>
    </row>
    <row r="16" spans="1:11" s="8" customFormat="1" ht="26.25" customHeight="1">
      <c r="A16" s="268"/>
      <c r="B16" s="216">
        <v>10</v>
      </c>
      <c r="C16" s="243" t="str">
        <f>Data!H15</f>
        <v>H</v>
      </c>
      <c r="D16" s="213" t="str">
        <f>Data!G15</f>
        <v>Invigilator</v>
      </c>
      <c r="E16" s="213">
        <f>Data!P15</f>
        <v>0</v>
      </c>
      <c r="F16" s="213">
        <v>20</v>
      </c>
      <c r="G16" s="213">
        <f t="shared" si="1"/>
        <v>0</v>
      </c>
      <c r="H16" s="213"/>
      <c r="I16" s="213">
        <f t="shared" si="0"/>
        <v>0</v>
      </c>
      <c r="J16" s="217"/>
      <c r="K16" s="268"/>
    </row>
    <row r="17" spans="1:11" s="8" customFormat="1" ht="26.25" customHeight="1">
      <c r="A17" s="268"/>
      <c r="B17" s="216">
        <v>11</v>
      </c>
      <c r="C17" s="243" t="str">
        <f>Data!H16</f>
        <v>I</v>
      </c>
      <c r="D17" s="213" t="str">
        <f>Data!G16</f>
        <v>Invigilator</v>
      </c>
      <c r="E17" s="213">
        <f>Data!P16</f>
        <v>0</v>
      </c>
      <c r="F17" s="213">
        <v>20</v>
      </c>
      <c r="G17" s="213">
        <f t="shared" si="1"/>
        <v>0</v>
      </c>
      <c r="H17" s="213"/>
      <c r="I17" s="213">
        <f t="shared" si="0"/>
        <v>0</v>
      </c>
      <c r="J17" s="217"/>
      <c r="K17" s="268"/>
    </row>
    <row r="18" spans="1:11" s="8" customFormat="1" ht="26.25" customHeight="1">
      <c r="A18" s="268"/>
      <c r="B18" s="216">
        <v>12</v>
      </c>
      <c r="C18" s="243" t="str">
        <f>Data!H17</f>
        <v>J</v>
      </c>
      <c r="D18" s="213" t="str">
        <f>Data!G17</f>
        <v>Invigilator</v>
      </c>
      <c r="E18" s="213">
        <f>Data!P17</f>
        <v>0</v>
      </c>
      <c r="F18" s="213">
        <v>20</v>
      </c>
      <c r="G18" s="213">
        <f t="shared" si="1"/>
        <v>0</v>
      </c>
      <c r="H18" s="213"/>
      <c r="I18" s="213">
        <f t="shared" si="0"/>
        <v>0</v>
      </c>
      <c r="J18" s="217"/>
      <c r="K18" s="268"/>
    </row>
    <row r="19" spans="1:11" s="8" customFormat="1" ht="26.25" customHeight="1">
      <c r="A19" s="268"/>
      <c r="B19" s="216">
        <v>13</v>
      </c>
      <c r="C19" s="243" t="str">
        <f>Data!H18</f>
        <v>K</v>
      </c>
      <c r="D19" s="213" t="str">
        <f>Data!G18</f>
        <v>Invigilator</v>
      </c>
      <c r="E19" s="213">
        <f>Data!P18</f>
        <v>0</v>
      </c>
      <c r="F19" s="213">
        <v>20</v>
      </c>
      <c r="G19" s="213">
        <f t="shared" si="1"/>
        <v>0</v>
      </c>
      <c r="H19" s="213"/>
      <c r="I19" s="213">
        <f t="shared" si="0"/>
        <v>0</v>
      </c>
      <c r="J19" s="217"/>
      <c r="K19" s="268"/>
    </row>
    <row r="20" spans="1:11" s="8" customFormat="1" ht="26.25" customHeight="1">
      <c r="A20" s="268"/>
      <c r="B20" s="216">
        <v>14</v>
      </c>
      <c r="C20" s="243" t="str">
        <f>Data!H19</f>
        <v>L</v>
      </c>
      <c r="D20" s="213" t="str">
        <f>Data!G19</f>
        <v>Invigilator</v>
      </c>
      <c r="E20" s="213">
        <f>Data!P19</f>
        <v>0</v>
      </c>
      <c r="F20" s="213">
        <v>20</v>
      </c>
      <c r="G20" s="213">
        <f t="shared" si="1"/>
        <v>0</v>
      </c>
      <c r="H20" s="213"/>
      <c r="I20" s="213">
        <f t="shared" si="0"/>
        <v>0</v>
      </c>
      <c r="J20" s="217"/>
      <c r="K20" s="268"/>
    </row>
    <row r="21" spans="1:11" s="8" customFormat="1" ht="26.25" customHeight="1">
      <c r="A21" s="268"/>
      <c r="B21" s="216">
        <v>15</v>
      </c>
      <c r="C21" s="243" t="str">
        <f>Data!H20</f>
        <v>M</v>
      </c>
      <c r="D21" s="213" t="str">
        <f>Data!G20</f>
        <v>Invigilator</v>
      </c>
      <c r="E21" s="213">
        <f>Data!P20</f>
        <v>0</v>
      </c>
      <c r="F21" s="213">
        <v>20</v>
      </c>
      <c r="G21" s="213">
        <f t="shared" si="1"/>
        <v>0</v>
      </c>
      <c r="H21" s="213"/>
      <c r="I21" s="213">
        <f t="shared" si="0"/>
        <v>0</v>
      </c>
      <c r="J21" s="217"/>
      <c r="K21" s="268"/>
    </row>
    <row r="22" spans="1:11" s="8" customFormat="1" ht="26.25" customHeight="1">
      <c r="A22" s="268"/>
      <c r="B22" s="216">
        <v>16</v>
      </c>
      <c r="C22" s="243" t="str">
        <f>Data!H21</f>
        <v>N</v>
      </c>
      <c r="D22" s="213" t="str">
        <f>Data!G21</f>
        <v>Jr. Asst.</v>
      </c>
      <c r="E22" s="213">
        <f>Data!P21</f>
        <v>0</v>
      </c>
      <c r="F22" s="213">
        <v>20</v>
      </c>
      <c r="G22" s="213">
        <f t="shared" si="1"/>
        <v>0</v>
      </c>
      <c r="H22" s="213"/>
      <c r="I22" s="213">
        <f t="shared" si="0"/>
        <v>0</v>
      </c>
      <c r="J22" s="217"/>
      <c r="K22" s="268"/>
    </row>
    <row r="23" spans="1:11" s="8" customFormat="1" ht="26.25" customHeight="1">
      <c r="A23" s="268"/>
      <c r="B23" s="216">
        <v>17</v>
      </c>
      <c r="C23" s="243" t="str">
        <f>Data!H22</f>
        <v>N</v>
      </c>
      <c r="D23" s="213" t="str">
        <f>Data!G22</f>
        <v>Attender</v>
      </c>
      <c r="E23" s="213">
        <f>Data!P22</f>
        <v>0</v>
      </c>
      <c r="F23" s="213">
        <v>12</v>
      </c>
      <c r="G23" s="213">
        <f t="shared" si="1"/>
        <v>0</v>
      </c>
      <c r="H23" s="213"/>
      <c r="I23" s="213">
        <f t="shared" si="0"/>
        <v>0</v>
      </c>
      <c r="J23" s="217"/>
      <c r="K23" s="268"/>
    </row>
    <row r="24" spans="1:11" s="8" customFormat="1" ht="26.25" customHeight="1">
      <c r="A24" s="268"/>
      <c r="B24" s="216">
        <v>18</v>
      </c>
      <c r="C24" s="243" t="str">
        <f>Data!H23</f>
        <v>O</v>
      </c>
      <c r="D24" s="213" t="str">
        <f>Data!G23</f>
        <v>Attender</v>
      </c>
      <c r="E24" s="213">
        <f>Data!P23</f>
        <v>0</v>
      </c>
      <c r="F24" s="213">
        <v>12</v>
      </c>
      <c r="G24" s="213">
        <f t="shared" si="1"/>
        <v>0</v>
      </c>
      <c r="H24" s="213"/>
      <c r="I24" s="213">
        <f t="shared" si="0"/>
        <v>0</v>
      </c>
      <c r="J24" s="217"/>
      <c r="K24" s="268"/>
    </row>
    <row r="25" spans="1:11" s="8" customFormat="1" ht="26.25" customHeight="1">
      <c r="A25" s="268"/>
      <c r="B25" s="216">
        <v>19</v>
      </c>
      <c r="C25" s="243" t="str">
        <f>Data!H24</f>
        <v>P</v>
      </c>
      <c r="D25" s="213" t="str">
        <f>Data!G24</f>
        <v>Sweeper</v>
      </c>
      <c r="E25" s="213">
        <f>Data!P24</f>
        <v>0</v>
      </c>
      <c r="F25" s="213">
        <v>12</v>
      </c>
      <c r="G25" s="213">
        <f t="shared" si="1"/>
        <v>0</v>
      </c>
      <c r="H25" s="213"/>
      <c r="I25" s="213">
        <f t="shared" si="0"/>
        <v>0</v>
      </c>
      <c r="J25" s="217"/>
      <c r="K25" s="268"/>
    </row>
    <row r="26" spans="1:11" s="8" customFormat="1" ht="26.25" customHeight="1">
      <c r="A26" s="268"/>
      <c r="B26" s="216">
        <v>20</v>
      </c>
      <c r="C26" s="243" t="str">
        <f>Data!H25</f>
        <v>Q</v>
      </c>
      <c r="D26" s="213" t="str">
        <f>Data!G25</f>
        <v>Waterman</v>
      </c>
      <c r="E26" s="213">
        <f>Data!P25</f>
        <v>0</v>
      </c>
      <c r="F26" s="213">
        <v>12</v>
      </c>
      <c r="G26" s="213">
        <f t="shared" si="1"/>
        <v>0</v>
      </c>
      <c r="H26" s="213"/>
      <c r="I26" s="213">
        <f t="shared" si="0"/>
        <v>0</v>
      </c>
      <c r="J26" s="217"/>
      <c r="K26" s="268"/>
    </row>
    <row r="27" spans="1:11" s="8" customFormat="1" ht="26.25" customHeight="1">
      <c r="A27" s="268"/>
      <c r="B27" s="216">
        <v>21</v>
      </c>
      <c r="C27" s="243" t="str">
        <f>Data!H26</f>
        <v>R</v>
      </c>
      <c r="D27" s="213" t="str">
        <f>Data!G26</f>
        <v>PC</v>
      </c>
      <c r="E27" s="213">
        <f>Data!P26</f>
        <v>0</v>
      </c>
      <c r="F27" s="213"/>
      <c r="G27" s="213">
        <f t="shared" si="1"/>
        <v>0</v>
      </c>
      <c r="H27" s="213"/>
      <c r="I27" s="213">
        <f t="shared" si="0"/>
        <v>0</v>
      </c>
      <c r="J27" s="217"/>
      <c r="K27" s="268"/>
    </row>
    <row r="28" spans="1:11" s="8" customFormat="1" ht="26.25" customHeight="1" thickBot="1">
      <c r="A28" s="268"/>
      <c r="B28" s="251">
        <v>22</v>
      </c>
      <c r="C28" s="245" t="str">
        <f>Data!H27</f>
        <v>S</v>
      </c>
      <c r="D28" s="244" t="str">
        <f>Data!G27</f>
        <v>PC</v>
      </c>
      <c r="E28" s="244">
        <f>Data!P27</f>
        <v>0</v>
      </c>
      <c r="F28" s="244"/>
      <c r="G28" s="244">
        <f t="shared" si="1"/>
        <v>0</v>
      </c>
      <c r="H28" s="244"/>
      <c r="I28" s="244">
        <f t="shared" si="0"/>
        <v>0</v>
      </c>
      <c r="J28" s="252"/>
      <c r="K28" s="268"/>
    </row>
    <row r="29" spans="1:11" s="8" customFormat="1" ht="15" customHeight="1" thickBot="1">
      <c r="A29" s="268"/>
      <c r="B29" s="246"/>
      <c r="C29" s="247"/>
      <c r="D29" s="248" t="s">
        <v>192</v>
      </c>
      <c r="E29" s="249"/>
      <c r="F29" s="249"/>
      <c r="G29" s="249">
        <f>SUM(G7:G26)</f>
        <v>1040</v>
      </c>
      <c r="H29" s="249">
        <f>SUM(H7:H26)</f>
        <v>0</v>
      </c>
      <c r="I29" s="249">
        <f>SUM(I7:I26)</f>
        <v>1040</v>
      </c>
      <c r="J29" s="250"/>
      <c r="K29" s="268"/>
    </row>
    <row r="30" spans="1:11" ht="15">
      <c r="A30" s="131"/>
      <c r="K30" s="131"/>
    </row>
    <row r="31" spans="1:11" ht="15.75">
      <c r="A31" s="131"/>
      <c r="C31" s="3" t="str">
        <f>CONCATENATE("Rs: ",H29,"   (Rupees")</f>
        <v>Rs: 0   (Rupees</v>
      </c>
      <c r="D31" s="237"/>
      <c r="E31" s="238"/>
      <c r="F31" s="238"/>
      <c r="G31" s="238"/>
      <c r="H31" s="238"/>
      <c r="I31" s="238"/>
      <c r="J31" s="239" t="s">
        <v>304</v>
      </c>
      <c r="K31" s="131"/>
    </row>
    <row r="32" spans="1:11" ht="15">
      <c r="A32" s="131"/>
      <c r="C32" s="71" t="s">
        <v>194</v>
      </c>
      <c r="K32" s="131"/>
    </row>
    <row r="33" spans="1:11" ht="24.75" customHeight="1">
      <c r="A33" s="131"/>
      <c r="K33" s="131"/>
    </row>
    <row r="34" spans="1:11" s="32" customFormat="1" ht="15">
      <c r="A34" s="269"/>
      <c r="B34" s="72" t="s">
        <v>195</v>
      </c>
      <c r="D34" s="479" t="str">
        <f>'Proforma V'!B37</f>
        <v>Signature of the Dept. Officer</v>
      </c>
      <c r="E34" s="479"/>
      <c r="F34" s="479"/>
      <c r="J34" s="33" t="str">
        <f>'Proforma V'!G37</f>
        <v>Signature of the Chief Superintendent</v>
      </c>
      <c r="K34" s="269"/>
    </row>
    <row r="35" spans="1:11" s="73" customFormat="1" ht="23.25" customHeight="1">
      <c r="A35" s="270"/>
      <c r="B35" s="72" t="s">
        <v>2</v>
      </c>
      <c r="D35" s="437" t="str">
        <f>'Q.P.Account'!C40</f>
        <v>MOHAN</v>
      </c>
      <c r="E35" s="437"/>
      <c r="F35" s="437"/>
      <c r="H35" s="437" t="str">
        <f>'Q.P.Account'!I40</f>
        <v>D.SANKARAIAH</v>
      </c>
      <c r="I35" s="437"/>
      <c r="J35" s="437"/>
      <c r="K35" s="270"/>
    </row>
    <row r="36" spans="1:11" ht="19.5" customHeight="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</row>
  </sheetData>
  <sheetProtection password="E944" sheet="1" selectLockedCells="1"/>
  <mergeCells count="5">
    <mergeCell ref="B2:J2"/>
    <mergeCell ref="B3:J3"/>
    <mergeCell ref="H35:J35"/>
    <mergeCell ref="D34:F34"/>
    <mergeCell ref="D35:F35"/>
  </mergeCells>
  <conditionalFormatting sqref="E7:I29">
    <cfRule type="cellIs" priority="1" dxfId="2" operator="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blackAndWhite="1"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M33" sqref="M33"/>
    </sheetView>
  </sheetViews>
  <sheetFormatPr defaultColWidth="9.140625" defaultRowHeight="15"/>
  <cols>
    <col min="1" max="1" width="3.421875" style="0" customWidth="1"/>
    <col min="2" max="2" width="4.421875" style="0" customWidth="1"/>
    <col min="3" max="3" width="27.140625" style="0" customWidth="1"/>
    <col min="4" max="4" width="10.8515625" style="0" customWidth="1"/>
    <col min="5" max="9" width="7.140625" style="0" customWidth="1"/>
    <col min="10" max="10" width="16.28125" style="0" customWidth="1"/>
    <col min="11" max="11" width="3.7109375" style="0" customWidth="1"/>
  </cols>
  <sheetData>
    <row r="1" spans="1:11" ht="19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8.75">
      <c r="A2" s="266"/>
      <c r="B2" s="400" t="str">
        <f>CONCATENATE("SSC ",Data!E3," Public Examinations, ",Data!F3,", ",Data!C4)</f>
        <v>SSC  Public Examinations, March/April, 2013</v>
      </c>
      <c r="C2" s="400"/>
      <c r="D2" s="400"/>
      <c r="E2" s="400"/>
      <c r="F2" s="400"/>
      <c r="G2" s="400"/>
      <c r="H2" s="400"/>
      <c r="I2" s="400"/>
      <c r="J2" s="400"/>
      <c r="K2" s="266"/>
    </row>
    <row r="3" spans="1:11" ht="15.75">
      <c r="A3" s="266"/>
      <c r="B3" s="401" t="s">
        <v>197</v>
      </c>
      <c r="C3" s="401"/>
      <c r="D3" s="401"/>
      <c r="E3" s="401"/>
      <c r="F3" s="401"/>
      <c r="G3" s="401"/>
      <c r="H3" s="401"/>
      <c r="I3" s="401"/>
      <c r="J3" s="401"/>
      <c r="K3" s="266"/>
    </row>
    <row r="4" spans="1:11" ht="18.75">
      <c r="A4" s="266"/>
      <c r="C4" s="3" t="str">
        <f>'Proforma VI'!C6</f>
        <v>Centre No and Name:</v>
      </c>
      <c r="D4" s="38" t="str">
        <f>'Proforma VI'!D6</f>
        <v>0421 : SRIPUJITHA HIGH SCHOOL</v>
      </c>
      <c r="K4" s="266"/>
    </row>
    <row r="5" spans="1:11" ht="19.5" thickBot="1">
      <c r="A5" s="266"/>
      <c r="C5" s="3" t="str">
        <f>'Proforma V'!C7</f>
        <v>District Code &amp; Name:</v>
      </c>
      <c r="D5" s="38" t="str">
        <f>'Proforma V'!D7</f>
        <v>14 - GUNTUR</v>
      </c>
      <c r="K5" s="266"/>
    </row>
    <row r="6" spans="1:11" ht="24.75" customHeight="1" thickBot="1">
      <c r="A6" s="266"/>
      <c r="B6" s="257" t="s">
        <v>18</v>
      </c>
      <c r="C6" s="258" t="s">
        <v>112</v>
      </c>
      <c r="D6" s="258" t="s">
        <v>186</v>
      </c>
      <c r="E6" s="258" t="s">
        <v>196</v>
      </c>
      <c r="F6" s="258" t="s">
        <v>199</v>
      </c>
      <c r="G6" s="258" t="s">
        <v>12</v>
      </c>
      <c r="H6" s="258" t="s">
        <v>189</v>
      </c>
      <c r="I6" s="258" t="s">
        <v>40</v>
      </c>
      <c r="J6" s="259" t="s">
        <v>190</v>
      </c>
      <c r="K6" s="266"/>
    </row>
    <row r="7" spans="1:11" ht="25.5" customHeight="1">
      <c r="A7" s="266"/>
      <c r="B7" s="253">
        <v>1</v>
      </c>
      <c r="C7" s="254" t="str">
        <f>Data!H6</f>
        <v>D.SANKARAIAH</v>
      </c>
      <c r="D7" s="255" t="str">
        <f>Data!G6</f>
        <v>Chief</v>
      </c>
      <c r="E7" s="255"/>
      <c r="F7" s="255"/>
      <c r="G7" s="255">
        <f>E7+F7</f>
        <v>0</v>
      </c>
      <c r="H7" s="255"/>
      <c r="I7" s="255">
        <f>G7-H7</f>
        <v>0</v>
      </c>
      <c r="J7" s="256"/>
      <c r="K7" s="266"/>
    </row>
    <row r="8" spans="1:11" ht="25.5" customHeight="1">
      <c r="A8" s="266"/>
      <c r="B8" s="241">
        <v>2</v>
      </c>
      <c r="C8" s="243" t="str">
        <f>Data!H7</f>
        <v>MOHAN</v>
      </c>
      <c r="D8" s="240" t="str">
        <f>Data!G7</f>
        <v>DO</v>
      </c>
      <c r="E8" s="240"/>
      <c r="F8" s="240"/>
      <c r="G8" s="240">
        <f aca="true" t="shared" si="0" ref="G8:G25">E8+F8</f>
        <v>0</v>
      </c>
      <c r="H8" s="240"/>
      <c r="I8" s="240">
        <f aca="true" t="shared" si="1" ref="I8:I25">G8-H8</f>
        <v>0</v>
      </c>
      <c r="J8" s="242"/>
      <c r="K8" s="266"/>
    </row>
    <row r="9" spans="1:11" ht="25.5" customHeight="1">
      <c r="A9" s="266"/>
      <c r="B9" s="241">
        <v>3</v>
      </c>
      <c r="C9" s="243" t="str">
        <f>Data!H8</f>
        <v>A</v>
      </c>
      <c r="D9" s="240" t="str">
        <f>Data!G8</f>
        <v>Adnl DO</v>
      </c>
      <c r="E9" s="240"/>
      <c r="F9" s="240"/>
      <c r="G9" s="240">
        <f t="shared" si="0"/>
        <v>0</v>
      </c>
      <c r="H9" s="240"/>
      <c r="I9" s="240">
        <f t="shared" si="1"/>
        <v>0</v>
      </c>
      <c r="J9" s="242"/>
      <c r="K9" s="266"/>
    </row>
    <row r="10" spans="1:11" ht="25.5" customHeight="1">
      <c r="A10" s="266"/>
      <c r="B10" s="241">
        <v>4</v>
      </c>
      <c r="C10" s="243" t="str">
        <f>Data!H9</f>
        <v>B</v>
      </c>
      <c r="D10" s="240" t="str">
        <f>Data!G9</f>
        <v>Invigilator</v>
      </c>
      <c r="E10" s="240"/>
      <c r="F10" s="240"/>
      <c r="G10" s="240">
        <f t="shared" si="0"/>
        <v>0</v>
      </c>
      <c r="H10" s="240"/>
      <c r="I10" s="240">
        <f t="shared" si="1"/>
        <v>0</v>
      </c>
      <c r="J10" s="242"/>
      <c r="K10" s="266"/>
    </row>
    <row r="11" spans="1:11" ht="25.5" customHeight="1">
      <c r="A11" s="266"/>
      <c r="B11" s="241">
        <v>5</v>
      </c>
      <c r="C11" s="243" t="str">
        <f>Data!H10</f>
        <v>C</v>
      </c>
      <c r="D11" s="240" t="str">
        <f>Data!G10</f>
        <v>Invigilator</v>
      </c>
      <c r="E11" s="240"/>
      <c r="F11" s="240"/>
      <c r="G11" s="240">
        <f t="shared" si="0"/>
        <v>0</v>
      </c>
      <c r="H11" s="240"/>
      <c r="I11" s="240">
        <f t="shared" si="1"/>
        <v>0</v>
      </c>
      <c r="J11" s="242"/>
      <c r="K11" s="266"/>
    </row>
    <row r="12" spans="1:11" ht="25.5" customHeight="1">
      <c r="A12" s="266"/>
      <c r="B12" s="241">
        <v>6</v>
      </c>
      <c r="C12" s="243" t="str">
        <f>Data!H11</f>
        <v>D</v>
      </c>
      <c r="D12" s="240" t="str">
        <f>Data!G11</f>
        <v>Invigilator</v>
      </c>
      <c r="E12" s="240"/>
      <c r="F12" s="240"/>
      <c r="G12" s="240">
        <f t="shared" si="0"/>
        <v>0</v>
      </c>
      <c r="H12" s="240"/>
      <c r="I12" s="240">
        <f t="shared" si="1"/>
        <v>0</v>
      </c>
      <c r="J12" s="242"/>
      <c r="K12" s="266"/>
    </row>
    <row r="13" spans="1:11" ht="25.5" customHeight="1">
      <c r="A13" s="266"/>
      <c r="B13" s="241">
        <v>7</v>
      </c>
      <c r="C13" s="243" t="str">
        <f>Data!H12</f>
        <v>E</v>
      </c>
      <c r="D13" s="240" t="str">
        <f>Data!G12</f>
        <v>Invigilator</v>
      </c>
      <c r="E13" s="240"/>
      <c r="F13" s="240"/>
      <c r="G13" s="240">
        <f t="shared" si="0"/>
        <v>0</v>
      </c>
      <c r="H13" s="240"/>
      <c r="I13" s="240">
        <f t="shared" si="1"/>
        <v>0</v>
      </c>
      <c r="J13" s="242"/>
      <c r="K13" s="266"/>
    </row>
    <row r="14" spans="1:11" ht="25.5" customHeight="1">
      <c r="A14" s="266"/>
      <c r="B14" s="241">
        <v>8</v>
      </c>
      <c r="C14" s="243" t="str">
        <f>Data!H13</f>
        <v>F</v>
      </c>
      <c r="D14" s="240" t="str">
        <f>Data!G13</f>
        <v>Invigilator</v>
      </c>
      <c r="E14" s="240"/>
      <c r="F14" s="240"/>
      <c r="G14" s="240">
        <f t="shared" si="0"/>
        <v>0</v>
      </c>
      <c r="H14" s="240"/>
      <c r="I14" s="240">
        <f t="shared" si="1"/>
        <v>0</v>
      </c>
      <c r="J14" s="242"/>
      <c r="K14" s="266"/>
    </row>
    <row r="15" spans="1:11" ht="25.5" customHeight="1">
      <c r="A15" s="266"/>
      <c r="B15" s="241">
        <v>9</v>
      </c>
      <c r="C15" s="243" t="str">
        <f>Data!H14</f>
        <v>G</v>
      </c>
      <c r="D15" s="240" t="str">
        <f>Data!G14</f>
        <v>Invigilator</v>
      </c>
      <c r="E15" s="240"/>
      <c r="F15" s="240"/>
      <c r="G15" s="240">
        <f t="shared" si="0"/>
        <v>0</v>
      </c>
      <c r="H15" s="240"/>
      <c r="I15" s="240">
        <f t="shared" si="1"/>
        <v>0</v>
      </c>
      <c r="J15" s="242"/>
      <c r="K15" s="266"/>
    </row>
    <row r="16" spans="1:11" ht="25.5" customHeight="1">
      <c r="A16" s="266"/>
      <c r="B16" s="241">
        <v>10</v>
      </c>
      <c r="C16" s="243" t="str">
        <f>Data!H15</f>
        <v>H</v>
      </c>
      <c r="D16" s="240" t="str">
        <f>Data!G15</f>
        <v>Invigilator</v>
      </c>
      <c r="E16" s="240"/>
      <c r="F16" s="240"/>
      <c r="G16" s="240">
        <f t="shared" si="0"/>
        <v>0</v>
      </c>
      <c r="H16" s="240"/>
      <c r="I16" s="240">
        <f t="shared" si="1"/>
        <v>0</v>
      </c>
      <c r="J16" s="242"/>
      <c r="K16" s="266"/>
    </row>
    <row r="17" spans="1:11" ht="25.5" customHeight="1">
      <c r="A17" s="266"/>
      <c r="B17" s="241">
        <v>11</v>
      </c>
      <c r="C17" s="243" t="str">
        <f>Data!H16</f>
        <v>I</v>
      </c>
      <c r="D17" s="240" t="str">
        <f>Data!G16</f>
        <v>Invigilator</v>
      </c>
      <c r="E17" s="240"/>
      <c r="F17" s="240"/>
      <c r="G17" s="240">
        <f t="shared" si="0"/>
        <v>0</v>
      </c>
      <c r="H17" s="240"/>
      <c r="I17" s="240">
        <f t="shared" si="1"/>
        <v>0</v>
      </c>
      <c r="J17" s="242"/>
      <c r="K17" s="266"/>
    </row>
    <row r="18" spans="1:11" ht="25.5" customHeight="1">
      <c r="A18" s="266"/>
      <c r="B18" s="241">
        <v>12</v>
      </c>
      <c r="C18" s="243" t="str">
        <f>Data!H17</f>
        <v>J</v>
      </c>
      <c r="D18" s="240" t="str">
        <f>Data!G17</f>
        <v>Invigilator</v>
      </c>
      <c r="E18" s="240"/>
      <c r="F18" s="240"/>
      <c r="G18" s="240">
        <f t="shared" si="0"/>
        <v>0</v>
      </c>
      <c r="H18" s="240"/>
      <c r="I18" s="240">
        <f t="shared" si="1"/>
        <v>0</v>
      </c>
      <c r="J18" s="242"/>
      <c r="K18" s="266"/>
    </row>
    <row r="19" spans="1:11" ht="25.5" customHeight="1">
      <c r="A19" s="266"/>
      <c r="B19" s="241">
        <v>13</v>
      </c>
      <c r="C19" s="243" t="str">
        <f>Data!H18</f>
        <v>K</v>
      </c>
      <c r="D19" s="240" t="str">
        <f>Data!G18</f>
        <v>Invigilator</v>
      </c>
      <c r="E19" s="240"/>
      <c r="F19" s="240"/>
      <c r="G19" s="240">
        <f t="shared" si="0"/>
        <v>0</v>
      </c>
      <c r="H19" s="240"/>
      <c r="I19" s="240">
        <f t="shared" si="1"/>
        <v>0</v>
      </c>
      <c r="J19" s="242"/>
      <c r="K19" s="266"/>
    </row>
    <row r="20" spans="1:11" ht="25.5" customHeight="1">
      <c r="A20" s="266"/>
      <c r="B20" s="241">
        <v>14</v>
      </c>
      <c r="C20" s="243" t="str">
        <f>Data!H19</f>
        <v>L</v>
      </c>
      <c r="D20" s="240" t="str">
        <f>Data!G19</f>
        <v>Invigilator</v>
      </c>
      <c r="E20" s="240"/>
      <c r="F20" s="240"/>
      <c r="G20" s="240">
        <f t="shared" si="0"/>
        <v>0</v>
      </c>
      <c r="H20" s="240"/>
      <c r="I20" s="240">
        <f t="shared" si="1"/>
        <v>0</v>
      </c>
      <c r="J20" s="242"/>
      <c r="K20" s="266"/>
    </row>
    <row r="21" spans="1:11" ht="25.5" customHeight="1">
      <c r="A21" s="266"/>
      <c r="B21" s="241">
        <v>15</v>
      </c>
      <c r="C21" s="243" t="str">
        <f>Data!H20</f>
        <v>M</v>
      </c>
      <c r="D21" s="240" t="str">
        <f>Data!G20</f>
        <v>Invigilator</v>
      </c>
      <c r="E21" s="240"/>
      <c r="F21" s="240"/>
      <c r="G21" s="240">
        <f t="shared" si="0"/>
        <v>0</v>
      </c>
      <c r="H21" s="240"/>
      <c r="I21" s="240">
        <f t="shared" si="1"/>
        <v>0</v>
      </c>
      <c r="J21" s="242"/>
      <c r="K21" s="266"/>
    </row>
    <row r="22" spans="1:11" ht="25.5" customHeight="1">
      <c r="A22" s="266"/>
      <c r="B22" s="241">
        <v>16</v>
      </c>
      <c r="C22" s="243" t="str">
        <f>Data!H21</f>
        <v>N</v>
      </c>
      <c r="D22" s="240" t="str">
        <f>Data!G21</f>
        <v>Jr. Asst.</v>
      </c>
      <c r="E22" s="240"/>
      <c r="F22" s="240"/>
      <c r="G22" s="240">
        <f t="shared" si="0"/>
        <v>0</v>
      </c>
      <c r="H22" s="240"/>
      <c r="I22" s="240">
        <f t="shared" si="1"/>
        <v>0</v>
      </c>
      <c r="J22" s="242"/>
      <c r="K22" s="266"/>
    </row>
    <row r="23" spans="1:11" ht="25.5" customHeight="1">
      <c r="A23" s="266"/>
      <c r="B23" s="241">
        <v>17</v>
      </c>
      <c r="C23" s="243" t="str">
        <f>Data!H22</f>
        <v>N</v>
      </c>
      <c r="D23" s="240" t="str">
        <f>Data!G22</f>
        <v>Attender</v>
      </c>
      <c r="E23" s="240"/>
      <c r="F23" s="240"/>
      <c r="G23" s="240">
        <f t="shared" si="0"/>
        <v>0</v>
      </c>
      <c r="H23" s="240"/>
      <c r="I23" s="240">
        <f t="shared" si="1"/>
        <v>0</v>
      </c>
      <c r="J23" s="242"/>
      <c r="K23" s="266"/>
    </row>
    <row r="24" spans="1:11" ht="25.5" customHeight="1">
      <c r="A24" s="266"/>
      <c r="B24" s="241">
        <v>18</v>
      </c>
      <c r="C24" s="243" t="str">
        <f>Data!H23</f>
        <v>O</v>
      </c>
      <c r="D24" s="240" t="str">
        <f>Data!G23</f>
        <v>Attender</v>
      </c>
      <c r="E24" s="240"/>
      <c r="F24" s="240"/>
      <c r="G24" s="240">
        <f t="shared" si="0"/>
        <v>0</v>
      </c>
      <c r="H24" s="240"/>
      <c r="I24" s="240">
        <f t="shared" si="1"/>
        <v>0</v>
      </c>
      <c r="J24" s="242"/>
      <c r="K24" s="266"/>
    </row>
    <row r="25" spans="1:11" ht="25.5" customHeight="1">
      <c r="A25" s="266"/>
      <c r="B25" s="241">
        <v>19</v>
      </c>
      <c r="C25" s="243" t="str">
        <f>Data!H24</f>
        <v>P</v>
      </c>
      <c r="D25" s="240" t="str">
        <f>Data!G24</f>
        <v>Sweeper</v>
      </c>
      <c r="E25" s="240"/>
      <c r="F25" s="240"/>
      <c r="G25" s="240">
        <f t="shared" si="0"/>
        <v>0</v>
      </c>
      <c r="H25" s="240"/>
      <c r="I25" s="240">
        <f t="shared" si="1"/>
        <v>0</v>
      </c>
      <c r="J25" s="242"/>
      <c r="K25" s="266"/>
    </row>
    <row r="26" spans="1:11" ht="25.5" customHeight="1">
      <c r="A26" s="266"/>
      <c r="B26" s="241">
        <v>20</v>
      </c>
      <c r="C26" s="243" t="str">
        <f>Data!H25</f>
        <v>Q</v>
      </c>
      <c r="D26" s="240" t="str">
        <f>Data!G25</f>
        <v>Waterman</v>
      </c>
      <c r="E26" s="240"/>
      <c r="F26" s="240"/>
      <c r="G26" s="240">
        <f>E26+F26</f>
        <v>0</v>
      </c>
      <c r="H26" s="240"/>
      <c r="I26" s="240">
        <f>G26-H26</f>
        <v>0</v>
      </c>
      <c r="J26" s="242"/>
      <c r="K26" s="266"/>
    </row>
    <row r="27" spans="1:11" ht="25.5" customHeight="1">
      <c r="A27" s="266"/>
      <c r="B27" s="333">
        <v>21</v>
      </c>
      <c r="C27" s="243" t="str">
        <f>Data!H26</f>
        <v>R</v>
      </c>
      <c r="D27" s="332" t="str">
        <f>Data!G26</f>
        <v>PC</v>
      </c>
      <c r="E27" s="332"/>
      <c r="F27" s="332"/>
      <c r="G27" s="332">
        <f>E27+F27</f>
        <v>0</v>
      </c>
      <c r="H27" s="332"/>
      <c r="I27" s="332">
        <f>G27-H27</f>
        <v>0</v>
      </c>
      <c r="J27" s="334"/>
      <c r="K27" s="266"/>
    </row>
    <row r="28" spans="1:11" ht="25.5" customHeight="1" thickBot="1">
      <c r="A28" s="266"/>
      <c r="B28" s="333">
        <v>22</v>
      </c>
      <c r="C28" s="243" t="str">
        <f>Data!H27</f>
        <v>S</v>
      </c>
      <c r="D28" s="332" t="str">
        <f>Data!G27</f>
        <v>PC</v>
      </c>
      <c r="E28" s="332"/>
      <c r="F28" s="332"/>
      <c r="G28" s="332">
        <f>E28+F28</f>
        <v>0</v>
      </c>
      <c r="H28" s="332"/>
      <c r="I28" s="332">
        <f>G28-H28</f>
        <v>0</v>
      </c>
      <c r="J28" s="334"/>
      <c r="K28" s="266"/>
    </row>
    <row r="29" spans="1:11" ht="16.5" thickBot="1">
      <c r="A29" s="266"/>
      <c r="B29" s="246"/>
      <c r="C29" s="247"/>
      <c r="D29" s="248" t="s">
        <v>192</v>
      </c>
      <c r="E29" s="249"/>
      <c r="F29" s="249"/>
      <c r="G29" s="249">
        <f>SUM(G7:G28)</f>
        <v>0</v>
      </c>
      <c r="H29" s="249">
        <f>SUM(H7:H28)</f>
        <v>0</v>
      </c>
      <c r="I29" s="249">
        <f>SUM(I7:I28)</f>
        <v>0</v>
      </c>
      <c r="J29" s="250"/>
      <c r="K29" s="266"/>
    </row>
    <row r="30" spans="1:11" ht="15">
      <c r="A30" s="266"/>
      <c r="K30" s="266"/>
    </row>
    <row r="31" spans="1:11" ht="15.75">
      <c r="A31" s="266"/>
      <c r="C31" s="3" t="str">
        <f>CONCATENATE("Rs: ",H29,"                 ")</f>
        <v>Rs: 0                 </v>
      </c>
      <c r="D31" s="70" t="s">
        <v>198</v>
      </c>
      <c r="K31" s="266"/>
    </row>
    <row r="32" spans="1:11" ht="15">
      <c r="A32" s="266"/>
      <c r="C32" s="71" t="s">
        <v>194</v>
      </c>
      <c r="K32" s="266"/>
    </row>
    <row r="33" spans="1:11" ht="27.75" customHeight="1">
      <c r="A33" s="266"/>
      <c r="K33" s="266"/>
    </row>
    <row r="34" spans="1:11" ht="15">
      <c r="A34" s="266"/>
      <c r="B34" s="72" t="s">
        <v>195</v>
      </c>
      <c r="C34" s="32"/>
      <c r="D34" s="32" t="str">
        <f>'Proforma V'!B37</f>
        <v>Signature of the Dept. Officer</v>
      </c>
      <c r="E34" s="32"/>
      <c r="F34" s="32"/>
      <c r="G34" s="32"/>
      <c r="H34" s="32"/>
      <c r="I34" s="32"/>
      <c r="J34" s="33" t="str">
        <f>'Proforma V'!G37</f>
        <v>Signature of the Chief Superintendent</v>
      </c>
      <c r="K34" s="266"/>
    </row>
    <row r="35" spans="1:11" ht="24" customHeight="1">
      <c r="A35" s="266"/>
      <c r="B35" s="72" t="s">
        <v>2</v>
      </c>
      <c r="C35" s="73"/>
      <c r="D35" s="437" t="str">
        <f>'Q.P.Account'!C40</f>
        <v>MOHAN</v>
      </c>
      <c r="E35" s="437"/>
      <c r="F35" s="437"/>
      <c r="G35" s="73"/>
      <c r="H35" s="437" t="str">
        <f>'Q.P.Account'!I40</f>
        <v>D.SANKARAIAH</v>
      </c>
      <c r="I35" s="437"/>
      <c r="J35" s="437"/>
      <c r="K35" s="266"/>
    </row>
    <row r="36" spans="1:11" ht="20.25" customHeight="1">
      <c r="A36" s="266"/>
      <c r="B36" s="266"/>
      <c r="C36" s="266"/>
      <c r="D36" s="266"/>
      <c r="E36" s="266"/>
      <c r="F36" s="266"/>
      <c r="G36" s="266"/>
      <c r="H36" s="266"/>
      <c r="I36" s="266"/>
      <c r="J36" s="266"/>
      <c r="K36" s="266"/>
    </row>
  </sheetData>
  <sheetProtection password="E944" sheet="1" formatColumns="0" formatRows="0" selectLockedCells="1"/>
  <mergeCells count="4">
    <mergeCell ref="B2:J2"/>
    <mergeCell ref="B3:J3"/>
    <mergeCell ref="D35:F35"/>
    <mergeCell ref="H35:J35"/>
  </mergeCells>
  <conditionalFormatting sqref="B7:J29">
    <cfRule type="cellIs" priority="1" dxfId="3" operator="equal" stopIfTrue="1">
      <formula>0</formula>
    </cfRule>
  </conditionalFormatting>
  <printOptions horizontalCentered="1"/>
  <pageMargins left="0.3937007874015748" right="0.3937007874015748" top="0.5905511811023623" bottom="0.5905511811023623" header="0" footer="0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J3" sqref="J3:Q3"/>
    </sheetView>
  </sheetViews>
  <sheetFormatPr defaultColWidth="9.140625" defaultRowHeight="15"/>
  <cols>
    <col min="1" max="1" width="3.28125" style="0" customWidth="1"/>
    <col min="2" max="2" width="3.421875" style="0" customWidth="1"/>
    <col min="3" max="17" width="5.57421875" style="0" customWidth="1"/>
    <col min="18" max="18" width="3.140625" style="0" customWidth="1"/>
    <col min="19" max="22" width="5.7109375" style="0" customWidth="1"/>
  </cols>
  <sheetData>
    <row r="1" spans="1:18" ht="1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15.75">
      <c r="A2" s="129"/>
      <c r="C2" s="480" t="s">
        <v>314</v>
      </c>
      <c r="D2" s="480"/>
      <c r="E2" s="283"/>
      <c r="F2" s="283"/>
      <c r="G2" s="283"/>
      <c r="H2" s="283"/>
      <c r="I2" s="283"/>
      <c r="J2" s="284" t="s">
        <v>11</v>
      </c>
      <c r="K2" s="283"/>
      <c r="L2" s="283"/>
      <c r="M2" s="283"/>
      <c r="N2" s="283"/>
      <c r="O2" s="283"/>
      <c r="P2" s="283"/>
      <c r="Q2" s="283"/>
      <c r="R2" s="129"/>
    </row>
    <row r="3" spans="1:18" ht="15" customHeight="1">
      <c r="A3" s="129"/>
      <c r="C3" s="482" t="str">
        <f>Data!H6</f>
        <v>D.SANKARAIAH</v>
      </c>
      <c r="D3" s="482"/>
      <c r="E3" s="482"/>
      <c r="F3" s="482"/>
      <c r="G3" s="482"/>
      <c r="H3" s="482"/>
      <c r="I3" s="287"/>
      <c r="J3" s="483" t="s">
        <v>315</v>
      </c>
      <c r="K3" s="483"/>
      <c r="L3" s="483"/>
      <c r="M3" s="483"/>
      <c r="N3" s="483"/>
      <c r="O3" s="483"/>
      <c r="P3" s="483"/>
      <c r="Q3" s="483"/>
      <c r="R3" s="129"/>
    </row>
    <row r="4" spans="1:18" ht="15" customHeight="1">
      <c r="A4" s="129"/>
      <c r="C4" s="482"/>
      <c r="D4" s="482"/>
      <c r="E4" s="482"/>
      <c r="F4" s="482"/>
      <c r="G4" s="482"/>
      <c r="H4" s="482"/>
      <c r="J4" s="480" t="s">
        <v>317</v>
      </c>
      <c r="K4" s="480"/>
      <c r="L4" s="480"/>
      <c r="M4" s="480"/>
      <c r="N4" s="480"/>
      <c r="O4" s="480"/>
      <c r="P4" s="480"/>
      <c r="Q4" s="480"/>
      <c r="R4" s="129"/>
    </row>
    <row r="5" spans="1:18" ht="15" customHeight="1">
      <c r="A5" s="129"/>
      <c r="C5" s="480" t="s">
        <v>316</v>
      </c>
      <c r="D5" s="480"/>
      <c r="E5" s="480"/>
      <c r="F5" s="480"/>
      <c r="G5" s="480"/>
      <c r="H5" s="480"/>
      <c r="I5" s="480"/>
      <c r="J5" s="480" t="s">
        <v>318</v>
      </c>
      <c r="K5" s="480"/>
      <c r="L5" s="480"/>
      <c r="M5" s="480"/>
      <c r="N5" s="480"/>
      <c r="O5" s="480"/>
      <c r="P5" s="480"/>
      <c r="Q5" s="480"/>
      <c r="R5" s="129"/>
    </row>
    <row r="6" spans="1:18" ht="15" customHeight="1">
      <c r="A6" s="129"/>
      <c r="C6" s="284" t="str">
        <f>Data!C5</f>
        <v>SRIPUJITHA HIGH SCHOOL</v>
      </c>
      <c r="D6" s="284"/>
      <c r="E6" s="284"/>
      <c r="F6" s="284"/>
      <c r="G6" s="284"/>
      <c r="H6" s="284"/>
      <c r="I6" s="284"/>
      <c r="J6" s="480" t="s">
        <v>345</v>
      </c>
      <c r="K6" s="480"/>
      <c r="L6" s="480"/>
      <c r="M6" s="480"/>
      <c r="N6" s="480"/>
      <c r="O6" s="480"/>
      <c r="P6" s="480"/>
      <c r="Q6" s="480"/>
      <c r="R6" s="129"/>
    </row>
    <row r="7" spans="1:18" ht="15.75">
      <c r="A7" s="129"/>
      <c r="C7" s="284" t="str">
        <f>CONCATENATE("Center No: ",Data!C6)</f>
        <v>Center No: 0421</v>
      </c>
      <c r="D7" s="284"/>
      <c r="E7" s="284"/>
      <c r="F7" s="284"/>
      <c r="G7" s="284"/>
      <c r="H7" s="284"/>
      <c r="I7" s="284"/>
      <c r="J7" s="480" t="s">
        <v>319</v>
      </c>
      <c r="K7" s="480"/>
      <c r="L7" s="480"/>
      <c r="M7" s="480"/>
      <c r="N7" s="480"/>
      <c r="O7" s="480"/>
      <c r="P7" s="480"/>
      <c r="Q7" s="480"/>
      <c r="R7" s="129"/>
    </row>
    <row r="8" spans="1:18" ht="15.75">
      <c r="A8" s="129"/>
      <c r="C8" s="284"/>
      <c r="D8" s="284"/>
      <c r="E8" s="284"/>
      <c r="F8" s="284"/>
      <c r="G8" s="284"/>
      <c r="H8" s="284"/>
      <c r="I8" s="284"/>
      <c r="J8" s="285"/>
      <c r="K8" s="285"/>
      <c r="L8" s="285"/>
      <c r="M8" s="285"/>
      <c r="N8" s="285"/>
      <c r="O8" s="285"/>
      <c r="P8" s="285"/>
      <c r="Q8" s="275"/>
      <c r="R8" s="129"/>
    </row>
    <row r="9" spans="1:18" ht="15.75">
      <c r="A9" s="129"/>
      <c r="C9" s="275"/>
      <c r="D9" s="280" t="s">
        <v>320</v>
      </c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75"/>
      <c r="R9" s="129"/>
    </row>
    <row r="10" spans="1:18" ht="16.5" customHeight="1">
      <c r="A10" s="129"/>
      <c r="C10" s="275"/>
      <c r="D10" s="285"/>
      <c r="E10" s="275" t="s">
        <v>324</v>
      </c>
      <c r="F10" s="481" t="str">
        <f>CONCATENATE(Remuneration!B2," – Post Examination material – Center Number ",Data!C6," : ",Data!C5," – submitting – regarding – ")</f>
        <v>SSC  Public Examinations, March/April, 2013 – Post Examination material – Center Number 0421 : SRIPUJITHA HIGH SCHOOL – submitting – regarding – </v>
      </c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129"/>
    </row>
    <row r="11" spans="1:18" ht="15.75">
      <c r="A11" s="129"/>
      <c r="C11" s="280"/>
      <c r="D11" s="285"/>
      <c r="E11" s="285"/>
      <c r="F11" s="481"/>
      <c r="G11" s="481"/>
      <c r="H11" s="481"/>
      <c r="I11" s="481"/>
      <c r="J11" s="481"/>
      <c r="K11" s="481"/>
      <c r="L11" s="481"/>
      <c r="M11" s="481"/>
      <c r="N11" s="481"/>
      <c r="O11" s="481"/>
      <c r="P11" s="481"/>
      <c r="Q11" s="481"/>
      <c r="R11" s="129"/>
    </row>
    <row r="12" spans="1:18" ht="15.75">
      <c r="A12" s="129"/>
      <c r="C12" s="280"/>
      <c r="D12" s="285"/>
      <c r="E12" s="285"/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481"/>
      <c r="Q12" s="481"/>
      <c r="R12" s="129"/>
    </row>
    <row r="13" spans="1:18" ht="27" customHeight="1">
      <c r="A13" s="129"/>
      <c r="C13" s="280"/>
      <c r="D13" s="285"/>
      <c r="E13" s="285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129"/>
    </row>
    <row r="14" spans="1:18" ht="50.25" customHeight="1">
      <c r="A14" s="129"/>
      <c r="B14" s="482" t="str">
        <f>CONCATENATE("                I am here with sending the following post examination material pertaining to Centre No: ",Data!C6," : ",Data!C5,", after the completion of ",'Day wise absentee statement'!B2:E2,", for your kind information and further action.")</f>
        <v>                I am here with sending the following post examination material pertaining to Centre No: 0421 : SRIPUJITHA HIGH SCHOOL, after the completion of SSC  Public Examinations, March/April, 2013, for your kind information and further action.</v>
      </c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129"/>
    </row>
    <row r="15" spans="1:18" ht="20.25" customHeight="1">
      <c r="A15" s="129"/>
      <c r="C15" s="280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75"/>
      <c r="R15" s="129"/>
    </row>
    <row r="16" spans="1:18" ht="18" customHeight="1">
      <c r="A16" s="129"/>
      <c r="B16" s="282">
        <v>1</v>
      </c>
      <c r="C16" s="481" t="s">
        <v>325</v>
      </c>
      <c r="D16" s="481"/>
      <c r="E16" s="481"/>
      <c r="F16" s="481"/>
      <c r="G16" s="481"/>
      <c r="H16" s="481"/>
      <c r="I16" s="481"/>
      <c r="J16" s="481"/>
      <c r="K16" s="481"/>
      <c r="L16" s="481"/>
      <c r="M16" s="481"/>
      <c r="N16" s="481"/>
      <c r="O16" s="481"/>
      <c r="P16" s="481"/>
      <c r="Q16" s="481"/>
      <c r="R16" s="129"/>
    </row>
    <row r="17" spans="1:18" ht="33.75" customHeight="1">
      <c r="A17" s="129"/>
      <c r="B17" s="282">
        <v>2</v>
      </c>
      <c r="C17" s="481" t="s">
        <v>326</v>
      </c>
      <c r="D17" s="481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1"/>
      <c r="Q17" s="481"/>
      <c r="R17" s="129"/>
    </row>
    <row r="18" spans="1:18" ht="18" customHeight="1">
      <c r="A18" s="129"/>
      <c r="B18" s="282">
        <v>3</v>
      </c>
      <c r="C18" s="481" t="s">
        <v>327</v>
      </c>
      <c r="D18" s="481"/>
      <c r="E18" s="481"/>
      <c r="F18" s="481"/>
      <c r="G18" s="481"/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129"/>
    </row>
    <row r="19" spans="1:18" ht="18" customHeight="1">
      <c r="A19" s="129"/>
      <c r="B19" s="282">
        <v>4</v>
      </c>
      <c r="C19" s="481" t="s">
        <v>328</v>
      </c>
      <c r="D19" s="481"/>
      <c r="E19" s="481"/>
      <c r="F19" s="481"/>
      <c r="G19" s="481"/>
      <c r="H19" s="481"/>
      <c r="I19" s="481"/>
      <c r="J19" s="481"/>
      <c r="K19" s="481"/>
      <c r="L19" s="481"/>
      <c r="M19" s="481"/>
      <c r="N19" s="481"/>
      <c r="O19" s="481"/>
      <c r="P19" s="481"/>
      <c r="Q19" s="481"/>
      <c r="R19" s="129"/>
    </row>
    <row r="20" spans="1:18" ht="18" customHeight="1">
      <c r="A20" s="129"/>
      <c r="B20" s="282">
        <v>5</v>
      </c>
      <c r="C20" s="481" t="s">
        <v>329</v>
      </c>
      <c r="D20" s="481"/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129"/>
    </row>
    <row r="21" spans="1:18" ht="18" customHeight="1">
      <c r="A21" s="129"/>
      <c r="B21" s="282">
        <v>6</v>
      </c>
      <c r="C21" s="481" t="s">
        <v>330</v>
      </c>
      <c r="D21" s="481"/>
      <c r="E21" s="481"/>
      <c r="F21" s="481"/>
      <c r="G21" s="481"/>
      <c r="H21" s="481"/>
      <c r="I21" s="481"/>
      <c r="J21" s="481"/>
      <c r="K21" s="481"/>
      <c r="L21" s="481"/>
      <c r="M21" s="481"/>
      <c r="N21" s="481"/>
      <c r="O21" s="481"/>
      <c r="P21" s="481"/>
      <c r="Q21" s="481"/>
      <c r="R21" s="129"/>
    </row>
    <row r="22" spans="1:18" ht="33" customHeight="1">
      <c r="A22" s="129"/>
      <c r="B22" s="282">
        <v>7</v>
      </c>
      <c r="C22" s="481" t="s">
        <v>331</v>
      </c>
      <c r="D22" s="481"/>
      <c r="E22" s="481"/>
      <c r="F22" s="481"/>
      <c r="G22" s="481"/>
      <c r="H22" s="481"/>
      <c r="I22" s="481"/>
      <c r="J22" s="481"/>
      <c r="K22" s="481"/>
      <c r="L22" s="481"/>
      <c r="M22" s="481"/>
      <c r="N22" s="481"/>
      <c r="O22" s="481"/>
      <c r="P22" s="481"/>
      <c r="Q22" s="481"/>
      <c r="R22" s="129"/>
    </row>
    <row r="23" spans="1:18" ht="18" customHeight="1">
      <c r="A23" s="129"/>
      <c r="B23" s="282">
        <v>8</v>
      </c>
      <c r="C23" s="481" t="s">
        <v>332</v>
      </c>
      <c r="D23" s="481"/>
      <c r="E23" s="481"/>
      <c r="F23" s="481"/>
      <c r="G23" s="481"/>
      <c r="H23" s="481"/>
      <c r="I23" s="481"/>
      <c r="J23" s="481"/>
      <c r="K23" s="481"/>
      <c r="L23" s="481"/>
      <c r="M23" s="481"/>
      <c r="N23" s="481"/>
      <c r="O23" s="481"/>
      <c r="P23" s="481"/>
      <c r="Q23" s="481"/>
      <c r="R23" s="129"/>
    </row>
    <row r="24" spans="1:18" ht="18" customHeight="1">
      <c r="A24" s="129"/>
      <c r="B24" s="282">
        <v>9</v>
      </c>
      <c r="C24" s="481" t="s">
        <v>333</v>
      </c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481"/>
      <c r="O24" s="481"/>
      <c r="P24" s="481"/>
      <c r="Q24" s="481"/>
      <c r="R24" s="129"/>
    </row>
    <row r="25" spans="1:18" ht="18" customHeight="1">
      <c r="A25" s="129"/>
      <c r="B25" s="282">
        <v>10</v>
      </c>
      <c r="C25" s="481" t="s">
        <v>334</v>
      </c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481"/>
      <c r="Q25" s="481"/>
      <c r="R25" s="129"/>
    </row>
    <row r="26" spans="1:18" ht="18" customHeight="1">
      <c r="A26" s="129"/>
      <c r="B26" s="282">
        <v>11</v>
      </c>
      <c r="C26" s="481" t="s">
        <v>335</v>
      </c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1"/>
      <c r="P26" s="481"/>
      <c r="Q26" s="481"/>
      <c r="R26" s="129"/>
    </row>
    <row r="27" spans="1:18" ht="18" customHeight="1">
      <c r="A27" s="129"/>
      <c r="B27" s="282">
        <v>12</v>
      </c>
      <c r="C27" s="481" t="s">
        <v>336</v>
      </c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129"/>
    </row>
    <row r="28" spans="1:18" ht="18" customHeight="1">
      <c r="A28" s="129"/>
      <c r="B28" s="282">
        <v>13</v>
      </c>
      <c r="C28" s="481" t="s">
        <v>337</v>
      </c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  <c r="R28" s="129"/>
    </row>
    <row r="29" spans="1:18" ht="15.75">
      <c r="A29" s="129"/>
      <c r="C29" s="280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75"/>
      <c r="R29" s="129"/>
    </row>
    <row r="30" spans="1:18" ht="15.75">
      <c r="A30" s="129"/>
      <c r="C30" s="280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75"/>
      <c r="R30" s="129"/>
    </row>
    <row r="31" spans="1:18" ht="15.75">
      <c r="A31" s="129"/>
      <c r="C31" s="280"/>
      <c r="D31" s="285"/>
      <c r="E31" s="285"/>
      <c r="F31" s="285"/>
      <c r="G31" s="285"/>
      <c r="H31" s="285"/>
      <c r="I31" s="285"/>
      <c r="J31" s="273" t="s">
        <v>321</v>
      </c>
      <c r="K31" s="285"/>
      <c r="L31" s="285"/>
      <c r="M31" s="285"/>
      <c r="N31" s="285"/>
      <c r="O31" s="285"/>
      <c r="P31" s="285"/>
      <c r="Q31" s="275"/>
      <c r="R31" s="129"/>
    </row>
    <row r="32" spans="1:18" ht="15.75">
      <c r="A32" s="129"/>
      <c r="C32" s="280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75"/>
      <c r="R32" s="129"/>
    </row>
    <row r="33" spans="1:18" ht="15.75">
      <c r="A33" s="129"/>
      <c r="C33" s="480" t="s">
        <v>195</v>
      </c>
      <c r="D33" s="480"/>
      <c r="E33" s="285"/>
      <c r="F33" s="285"/>
      <c r="G33" s="285"/>
      <c r="H33" s="285"/>
      <c r="I33" s="285"/>
      <c r="J33" s="285"/>
      <c r="K33" s="285"/>
      <c r="L33" s="285"/>
      <c r="M33" s="480" t="s">
        <v>322</v>
      </c>
      <c r="N33" s="480"/>
      <c r="O33" s="480"/>
      <c r="P33" s="480"/>
      <c r="Q33" s="480"/>
      <c r="R33" s="129"/>
    </row>
    <row r="34" spans="1:18" ht="15.75">
      <c r="A34" s="129"/>
      <c r="C34" s="280" t="s">
        <v>323</v>
      </c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75"/>
      <c r="R34" s="129"/>
    </row>
    <row r="35" spans="1:18" ht="15">
      <c r="A35" s="129"/>
      <c r="D35" s="281"/>
      <c r="E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R35" s="129"/>
    </row>
    <row r="36" spans="1:18" ht="15">
      <c r="A36" s="129"/>
      <c r="B36" s="129"/>
      <c r="C36" s="129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129"/>
      <c r="R36" s="129"/>
    </row>
    <row r="37" spans="3:16" ht="15"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</row>
    <row r="38" spans="3:16" ht="15"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</row>
    <row r="39" spans="3:16" ht="15"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</row>
    <row r="40" spans="3:16" ht="15"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</row>
    <row r="41" spans="3:16" ht="15"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</row>
    <row r="42" spans="3:16" ht="15"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</row>
    <row r="43" spans="3:16" ht="15"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</row>
    <row r="44" spans="3:16" ht="15"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</row>
    <row r="45" spans="3:16" ht="15"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</row>
    <row r="46" spans="3:16" ht="15"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</row>
    <row r="47" spans="3:16" ht="15"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</row>
    <row r="48" spans="3:16" ht="15"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</row>
    <row r="49" spans="3:16" ht="15"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</row>
    <row r="50" spans="3:16" ht="15"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</row>
    <row r="51" spans="3:16" ht="15"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</row>
    <row r="52" spans="3:16" ht="15"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</row>
    <row r="53" spans="3:16" ht="15"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</row>
    <row r="54" spans="3:16" ht="15"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281"/>
    </row>
    <row r="55" spans="3:16" ht="15"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</row>
    <row r="56" spans="3:16" ht="15"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</row>
    <row r="57" spans="3:16" ht="15"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</row>
    <row r="58" spans="3:16" ht="15"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</row>
    <row r="59" spans="3:16" ht="15"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</row>
    <row r="60" spans="3:16" ht="15"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</row>
    <row r="61" spans="3:16" ht="15"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</row>
    <row r="62" spans="3:16" ht="15"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</row>
    <row r="63" spans="3:16" ht="15"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</row>
    <row r="64" spans="3:16" ht="15"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</row>
    <row r="65" spans="3:16" ht="15"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</row>
    <row r="66" spans="3:16" ht="15">
      <c r="C66" s="281"/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81"/>
    </row>
    <row r="67" spans="3:16" ht="15"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</row>
    <row r="68" spans="3:16" ht="15"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</row>
    <row r="69" spans="3:16" ht="15"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</row>
    <row r="70" spans="3:16" ht="15"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1"/>
    </row>
    <row r="71" spans="3:16" ht="15"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81"/>
    </row>
    <row r="72" spans="3:16" ht="15">
      <c r="C72" s="281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1"/>
      <c r="P72" s="281"/>
    </row>
    <row r="73" spans="3:16" ht="15"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1"/>
      <c r="P73" s="281"/>
    </row>
  </sheetData>
  <sheetProtection password="E944" sheet="1" formatColumns="0" formatRows="0" selectLockedCells="1"/>
  <mergeCells count="25">
    <mergeCell ref="C28:Q28"/>
    <mergeCell ref="M33:Q33"/>
    <mergeCell ref="C33:D33"/>
    <mergeCell ref="C22:Q22"/>
    <mergeCell ref="C23:Q23"/>
    <mergeCell ref="C24:Q24"/>
    <mergeCell ref="C25:Q25"/>
    <mergeCell ref="C26:Q26"/>
    <mergeCell ref="C27:Q27"/>
    <mergeCell ref="J5:Q5"/>
    <mergeCell ref="J6:Q6"/>
    <mergeCell ref="C5:I5"/>
    <mergeCell ref="C19:Q19"/>
    <mergeCell ref="C20:Q20"/>
    <mergeCell ref="C21:Q21"/>
    <mergeCell ref="C2:D2"/>
    <mergeCell ref="F10:Q12"/>
    <mergeCell ref="C16:Q16"/>
    <mergeCell ref="C17:Q17"/>
    <mergeCell ref="J7:Q7"/>
    <mergeCell ref="C18:Q18"/>
    <mergeCell ref="C3:H4"/>
    <mergeCell ref="B14:Q14"/>
    <mergeCell ref="J3:Q3"/>
    <mergeCell ref="J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G2" sqref="G2:J2"/>
    </sheetView>
  </sheetViews>
  <sheetFormatPr defaultColWidth="9.140625" defaultRowHeight="15"/>
  <cols>
    <col min="1" max="1" width="3.421875" style="0" customWidth="1"/>
    <col min="2" max="16" width="5.7109375" style="0" customWidth="1"/>
    <col min="17" max="17" width="3.140625" style="0" customWidth="1"/>
    <col min="18" max="18" width="5.7109375" style="0" customWidth="1"/>
  </cols>
  <sheetData>
    <row r="1" spans="1:17" ht="20.25" customHeight="1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</row>
    <row r="2" spans="1:17" ht="20.25">
      <c r="A2" s="291"/>
      <c r="G2" s="486" t="s">
        <v>338</v>
      </c>
      <c r="H2" s="486"/>
      <c r="I2" s="486"/>
      <c r="J2" s="486"/>
      <c r="Q2" s="291"/>
    </row>
    <row r="3" spans="1:17" ht="15.75">
      <c r="A3" s="291"/>
      <c r="B3" s="288"/>
      <c r="Q3" s="291"/>
    </row>
    <row r="4" spans="1:17" ht="27.75" customHeight="1">
      <c r="A4" s="291"/>
      <c r="B4" s="485" t="str">
        <f>CONCATENATE("                            Received Rs: . . . . . . . . . . . . . . . . .  (Rupees. . . . . . . . . . . . . . . . . . . . . . . . . . . . . . . . . . . . . . . . . . . . . . . . . . . . . . . . . . . . . . . . . . . . . .only) from ",'C Letter'!C5,'C Letter'!C6,", ",'C Letter'!C7,", towards . . . . . . . . . . . . . . . . . . . . . . . . . . . . . . . . . . . . . . . . . . . . . . . . . . . . . . . . . . . . . . . . . . . . . ")</f>
        <v>                            Received Rs: . . . . . . . . . . . . . . . . .  (Rupees. . . . . . . . . . . . . . . . . . . . . . . . . . . . . . . . . . . . . . . . . . . . . . . . . . . . . . . . . . . . . . . . . . . . . .only) from The Chief superintendent,SRIPUJITHA HIGH SCHOOL, Center No: 0421, towards . . . . . . . . . . . . . . . . . . . . . . . . . . . . . . . . . . . . . . . . . . . . . . . . . . . . . . . . . . . . . . . . . . . . . </v>
      </c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291"/>
    </row>
    <row r="5" spans="1:17" ht="27.75" customHeight="1">
      <c r="A5" s="291"/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291"/>
    </row>
    <row r="6" spans="1:17" ht="27.75" customHeight="1">
      <c r="A6" s="291"/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291"/>
    </row>
    <row r="7" spans="1:17" ht="31.5" customHeight="1">
      <c r="A7" s="291"/>
      <c r="Q7" s="291"/>
    </row>
    <row r="8" spans="1:17" ht="22.5" customHeight="1">
      <c r="A8" s="291"/>
      <c r="B8" s="484" t="s">
        <v>341</v>
      </c>
      <c r="C8" s="484"/>
      <c r="D8" s="484"/>
      <c r="E8" s="484"/>
      <c r="F8" s="484"/>
      <c r="G8" s="484"/>
      <c r="H8" s="484"/>
      <c r="P8" s="289" t="s">
        <v>339</v>
      </c>
      <c r="Q8" s="291"/>
    </row>
    <row r="9" spans="1:17" ht="22.5" customHeight="1">
      <c r="A9" s="291"/>
      <c r="B9" s="484"/>
      <c r="C9" s="484"/>
      <c r="D9" s="484"/>
      <c r="E9" s="484"/>
      <c r="F9" s="484"/>
      <c r="G9" s="484"/>
      <c r="H9" s="484"/>
      <c r="Q9" s="291"/>
    </row>
    <row r="10" spans="1:17" ht="22.5" customHeight="1">
      <c r="A10" s="291"/>
      <c r="B10" s="484"/>
      <c r="C10" s="484"/>
      <c r="D10" s="484"/>
      <c r="E10" s="484"/>
      <c r="F10" s="484"/>
      <c r="G10" s="484"/>
      <c r="H10" s="484"/>
      <c r="Q10" s="291"/>
    </row>
    <row r="11" spans="1:17" ht="15.75">
      <c r="A11" s="291"/>
      <c r="B11" s="290" t="s">
        <v>340</v>
      </c>
      <c r="Q11" s="291"/>
    </row>
    <row r="12" spans="1:17" ht="15.75">
      <c r="A12" s="291"/>
      <c r="B12" s="290"/>
      <c r="Q12" s="291"/>
    </row>
    <row r="13" spans="1:17" ht="15">
      <c r="A13" s="291"/>
      <c r="Q13" s="291"/>
    </row>
    <row r="14" spans="1:17" ht="15">
      <c r="A14" s="291"/>
      <c r="C14" t="s">
        <v>342</v>
      </c>
      <c r="Q14" s="291"/>
    </row>
    <row r="15" spans="1:17" ht="15">
      <c r="A15" s="291"/>
      <c r="Q15" s="291"/>
    </row>
    <row r="16" spans="1:17" ht="15">
      <c r="A16" s="291"/>
      <c r="Q16" s="291"/>
    </row>
    <row r="17" spans="1:17" ht="15">
      <c r="A17" s="291"/>
      <c r="Q17" s="291"/>
    </row>
    <row r="18" spans="1:17" ht="15">
      <c r="A18" s="291"/>
      <c r="Q18" s="291"/>
    </row>
    <row r="19" spans="1:17" ht="15">
      <c r="A19" s="291"/>
      <c r="Q19" s="291"/>
    </row>
    <row r="20" spans="1:17" ht="15">
      <c r="A20" s="291"/>
      <c r="Q20" s="291"/>
    </row>
    <row r="21" spans="1:17" ht="15">
      <c r="A21" s="291"/>
      <c r="Q21" s="291"/>
    </row>
    <row r="22" spans="1:17" ht="15">
      <c r="A22" s="291"/>
      <c r="Q22" s="291"/>
    </row>
    <row r="23" spans="1:17" ht="15">
      <c r="A23" s="291"/>
      <c r="Q23" s="291"/>
    </row>
    <row r="24" spans="1:17" ht="20.25">
      <c r="A24" s="291"/>
      <c r="G24" s="486" t="s">
        <v>338</v>
      </c>
      <c r="H24" s="486"/>
      <c r="I24" s="486"/>
      <c r="J24" s="486"/>
      <c r="Q24" s="291"/>
    </row>
    <row r="25" spans="1:17" ht="15.75">
      <c r="A25" s="291"/>
      <c r="B25" s="288"/>
      <c r="Q25" s="291"/>
    </row>
    <row r="26" spans="1:17" ht="27" customHeight="1">
      <c r="A26" s="291"/>
      <c r="B26" s="485" t="str">
        <f>B4</f>
        <v>                            Received Rs: . . . . . . . . . . . . . . . . .  (Rupees. . . . . . . . . . . . . . . . . . . . . . . . . . . . . . . . . . . . . . . . . . . . . . . . . . . . . . . . . . . . . . . . . . . . . .only) from The Chief superintendent,SRIPUJITHA HIGH SCHOOL, Center No: 0421, towards . . . . . . . . . . . . . . . . . . . . . . . . . . . . . . . . . . . . . . . . . . . . . . . . . . . . . . . . . . . . . . . . . . . . . </v>
      </c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291"/>
    </row>
    <row r="27" spans="1:17" ht="27" customHeight="1">
      <c r="A27" s="291"/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P27" s="485"/>
      <c r="Q27" s="291"/>
    </row>
    <row r="28" spans="1:17" ht="27" customHeight="1">
      <c r="A28" s="291"/>
      <c r="B28" s="485"/>
      <c r="C28" s="485"/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291"/>
    </row>
    <row r="29" spans="1:17" ht="36" customHeight="1">
      <c r="A29" s="291"/>
      <c r="Q29" s="291"/>
    </row>
    <row r="30" spans="1:17" ht="24" customHeight="1">
      <c r="A30" s="291"/>
      <c r="B30" s="484" t="s">
        <v>341</v>
      </c>
      <c r="C30" s="484"/>
      <c r="D30" s="484"/>
      <c r="E30" s="484"/>
      <c r="F30" s="484"/>
      <c r="G30" s="484"/>
      <c r="H30" s="484"/>
      <c r="P30" s="289" t="s">
        <v>339</v>
      </c>
      <c r="Q30" s="291"/>
    </row>
    <row r="31" spans="1:17" ht="24" customHeight="1">
      <c r="A31" s="291"/>
      <c r="B31" s="484"/>
      <c r="C31" s="484"/>
      <c r="D31" s="484"/>
      <c r="E31" s="484"/>
      <c r="F31" s="484"/>
      <c r="G31" s="484"/>
      <c r="H31" s="484"/>
      <c r="Q31" s="291"/>
    </row>
    <row r="32" spans="1:17" ht="24" customHeight="1">
      <c r="A32" s="291"/>
      <c r="B32" s="484"/>
      <c r="C32" s="484"/>
      <c r="D32" s="484"/>
      <c r="E32" s="484"/>
      <c r="F32" s="484"/>
      <c r="G32" s="484"/>
      <c r="H32" s="484"/>
      <c r="Q32" s="291"/>
    </row>
    <row r="33" spans="1:17" ht="23.25" customHeight="1">
      <c r="A33" s="291"/>
      <c r="B33" s="290" t="s">
        <v>340</v>
      </c>
      <c r="Q33" s="291"/>
    </row>
    <row r="34" spans="1:17" ht="15.75">
      <c r="A34" s="291"/>
      <c r="B34" s="290"/>
      <c r="Q34" s="291"/>
    </row>
    <row r="35" spans="1:17" ht="15">
      <c r="A35" s="291"/>
      <c r="Q35" s="291"/>
    </row>
    <row r="36" spans="1:17" ht="15">
      <c r="A36" s="291"/>
      <c r="C36" t="s">
        <v>342</v>
      </c>
      <c r="Q36" s="291"/>
    </row>
    <row r="37" spans="1:17" ht="15">
      <c r="A37" s="291"/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</row>
  </sheetData>
  <sheetProtection password="E944" sheet="1" selectLockedCells="1"/>
  <mergeCells count="6">
    <mergeCell ref="B8:H10"/>
    <mergeCell ref="B4:P6"/>
    <mergeCell ref="G2:J2"/>
    <mergeCell ref="G24:J24"/>
    <mergeCell ref="B26:P28"/>
    <mergeCell ref="B30:H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B4" sqref="B4:K4"/>
    </sheetView>
  </sheetViews>
  <sheetFormatPr defaultColWidth="9.140625" defaultRowHeight="15"/>
  <cols>
    <col min="1" max="1" width="3.28125" style="0" customWidth="1"/>
    <col min="2" max="11" width="8.421875" style="0" customWidth="1"/>
    <col min="12" max="12" width="3.00390625" style="0" customWidth="1"/>
  </cols>
  <sheetData>
    <row r="1" spans="1:12" ht="18" customHeight="1">
      <c r="A1" s="303"/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spans="1:12" ht="21.75" customHeight="1">
      <c r="A2" s="303"/>
      <c r="B2" s="292"/>
      <c r="C2" s="293"/>
      <c r="D2" s="293"/>
      <c r="E2" s="487" t="s">
        <v>240</v>
      </c>
      <c r="F2" s="487"/>
      <c r="G2" s="487"/>
      <c r="H2" s="487"/>
      <c r="I2" s="293"/>
      <c r="J2" s="293"/>
      <c r="K2" s="294"/>
      <c r="L2" s="303"/>
    </row>
    <row r="3" spans="1:12" ht="15.75">
      <c r="A3" s="303"/>
      <c r="B3" s="295"/>
      <c r="C3" s="296"/>
      <c r="D3" s="296"/>
      <c r="E3" s="296"/>
      <c r="F3" s="296"/>
      <c r="G3" s="296"/>
      <c r="H3" s="296"/>
      <c r="I3" s="296"/>
      <c r="J3" s="296"/>
      <c r="K3" s="297"/>
      <c r="L3" s="303"/>
    </row>
    <row r="4" spans="1:12" ht="115.5" customHeight="1">
      <c r="A4" s="303"/>
      <c r="B4" s="488" t="str">
        <f>CONCATENATE("                               Mr/Mrs_ _ _ _ _ _ _ _ _ _ _ _ _ _ _ _ _ _ _ _ _ _ _ _ working at _ _ _ _ _ _ _ _ _ _ _ _ _  School, _ _ _ _ _ _ _ _ _ _ _ _ _ _ _ _ _ _ _ _ _ _ has attended the invigilation duty of ",'TA&amp;DA'!B2:J2," at Center No : ",Data!C6,", ",Data!C5,", from _ _ _ _ _ _  to _ _ _ _ _ _ ( _ _  days ) during which he/she applied CL for _ _ _days on _ _ _ _ _ _ _ _ _ _ _ _ _ and he/she is relieved on AN of _ _ _ _ _ _ _ ")</f>
        <v>                               Mr/Mrs_ _ _ _ _ _ _ _ _ _ _ _ _ _ _ _ _ _ _ _ _ _ _ _ working at _ _ _ _ _ _ _ _ _ _ _ _ _  School, _ _ _ _ _ _ _ _ _ _ _ _ _ _ _ _ _ _ _ _ _ _ has attended the invigilation duty of SSC  Public Examinations, March/April, 2013 at Center No : 0421, SRIPUJITHA HIGH SCHOOL, from _ _ _ _ _ _  to _ _ _ _ _ _ ( _ _  days ) during which he/she applied CL for _ _ _days on _ _ _ _ _ _ _ _ _ _ _ _ _ and he/she is relieved on AN of _ _ _ _ _ _ _ </v>
      </c>
      <c r="C4" s="489"/>
      <c r="D4" s="489"/>
      <c r="E4" s="489"/>
      <c r="F4" s="489"/>
      <c r="G4" s="489"/>
      <c r="H4" s="489"/>
      <c r="I4" s="489"/>
      <c r="J4" s="489"/>
      <c r="K4" s="490"/>
      <c r="L4" s="303"/>
    </row>
    <row r="5" spans="1:12" ht="18.75">
      <c r="A5" s="303"/>
      <c r="B5" s="298"/>
      <c r="C5" s="296"/>
      <c r="D5" s="296"/>
      <c r="E5" s="296"/>
      <c r="F5" s="296"/>
      <c r="G5" s="296"/>
      <c r="H5" s="296"/>
      <c r="I5" s="296"/>
      <c r="J5" s="296"/>
      <c r="K5" s="297"/>
      <c r="L5" s="303"/>
    </row>
    <row r="6" spans="1:12" ht="18.75">
      <c r="A6" s="303"/>
      <c r="B6" s="491" t="s">
        <v>195</v>
      </c>
      <c r="C6" s="492"/>
      <c r="D6" s="296"/>
      <c r="E6" s="296"/>
      <c r="F6" s="296"/>
      <c r="G6" s="296"/>
      <c r="H6" s="296"/>
      <c r="I6" s="296"/>
      <c r="J6" s="296"/>
      <c r="K6" s="297"/>
      <c r="L6" s="303"/>
    </row>
    <row r="7" spans="1:12" ht="18.75">
      <c r="A7" s="303"/>
      <c r="B7" s="298" t="s">
        <v>343</v>
      </c>
      <c r="C7" s="296"/>
      <c r="D7" s="296"/>
      <c r="E7" s="296"/>
      <c r="F7" s="296"/>
      <c r="G7" s="493" t="s">
        <v>344</v>
      </c>
      <c r="H7" s="493"/>
      <c r="I7" s="493"/>
      <c r="J7" s="493"/>
      <c r="K7" s="494"/>
      <c r="L7" s="303"/>
    </row>
    <row r="8" spans="1:12" ht="15">
      <c r="A8" s="303"/>
      <c r="B8" s="299"/>
      <c r="C8" s="296"/>
      <c r="D8" s="296"/>
      <c r="E8" s="296"/>
      <c r="F8" s="296"/>
      <c r="G8" s="296"/>
      <c r="H8" s="296"/>
      <c r="I8" s="296"/>
      <c r="J8" s="296"/>
      <c r="K8" s="297"/>
      <c r="L8" s="303"/>
    </row>
    <row r="9" spans="1:12" ht="15">
      <c r="A9" s="303"/>
      <c r="B9" s="299"/>
      <c r="C9" s="296"/>
      <c r="D9" s="296"/>
      <c r="E9" s="296"/>
      <c r="F9" s="296"/>
      <c r="G9" s="296"/>
      <c r="H9" s="296"/>
      <c r="I9" s="296"/>
      <c r="J9" s="296"/>
      <c r="K9" s="297"/>
      <c r="L9" s="303"/>
    </row>
    <row r="10" spans="1:12" ht="15">
      <c r="A10" s="303"/>
      <c r="B10" s="299"/>
      <c r="C10" s="296"/>
      <c r="D10" s="296"/>
      <c r="E10" s="296"/>
      <c r="F10" s="296"/>
      <c r="G10" s="296"/>
      <c r="H10" s="296"/>
      <c r="I10" s="296"/>
      <c r="J10" s="296"/>
      <c r="K10" s="297"/>
      <c r="L10" s="303"/>
    </row>
    <row r="11" spans="1:12" ht="15">
      <c r="A11" s="303"/>
      <c r="B11" s="299"/>
      <c r="C11" s="296"/>
      <c r="D11" s="296"/>
      <c r="E11" s="296"/>
      <c r="F11" s="296"/>
      <c r="G11" s="296"/>
      <c r="H11" s="296"/>
      <c r="I11" s="296"/>
      <c r="J11" s="296"/>
      <c r="K11" s="297"/>
      <c r="L11" s="303"/>
    </row>
    <row r="12" spans="1:12" ht="15">
      <c r="A12" s="303"/>
      <c r="B12" s="299"/>
      <c r="C12" s="296"/>
      <c r="D12" s="296"/>
      <c r="E12" s="296"/>
      <c r="F12" s="296"/>
      <c r="G12" s="296"/>
      <c r="H12" s="296"/>
      <c r="I12" s="296"/>
      <c r="J12" s="296"/>
      <c r="K12" s="297"/>
      <c r="L12" s="303"/>
    </row>
    <row r="13" spans="1:12" ht="15">
      <c r="A13" s="303"/>
      <c r="B13" s="299"/>
      <c r="C13" s="296"/>
      <c r="D13" s="296"/>
      <c r="E13" s="296"/>
      <c r="F13" s="296"/>
      <c r="G13" s="296"/>
      <c r="H13" s="296"/>
      <c r="I13" s="296"/>
      <c r="J13" s="296"/>
      <c r="K13" s="297"/>
      <c r="L13" s="303"/>
    </row>
    <row r="14" spans="1:12" ht="15">
      <c r="A14" s="303"/>
      <c r="B14" s="299"/>
      <c r="C14" s="296"/>
      <c r="D14" s="296"/>
      <c r="E14" s="296"/>
      <c r="F14" s="296"/>
      <c r="G14" s="296"/>
      <c r="H14" s="296"/>
      <c r="I14" s="296"/>
      <c r="J14" s="296"/>
      <c r="K14" s="297"/>
      <c r="L14" s="303"/>
    </row>
    <row r="15" spans="1:12" ht="15">
      <c r="A15" s="303"/>
      <c r="B15" s="300"/>
      <c r="C15" s="301"/>
      <c r="D15" s="301"/>
      <c r="E15" s="301"/>
      <c r="F15" s="301"/>
      <c r="G15" s="301"/>
      <c r="H15" s="301"/>
      <c r="I15" s="301"/>
      <c r="J15" s="301"/>
      <c r="K15" s="302"/>
      <c r="L15" s="303"/>
    </row>
    <row r="16" spans="1:12" ht="15">
      <c r="A16" s="303"/>
      <c r="L16" s="303"/>
    </row>
    <row r="17" spans="1:12" ht="15">
      <c r="A17" s="303"/>
      <c r="L17" s="303"/>
    </row>
    <row r="18" spans="1:12" ht="15">
      <c r="A18" s="303"/>
      <c r="L18" s="303"/>
    </row>
    <row r="19" spans="1:12" ht="15">
      <c r="A19" s="303"/>
      <c r="L19" s="303"/>
    </row>
    <row r="20" spans="1:12" ht="15">
      <c r="A20" s="303"/>
      <c r="L20" s="303"/>
    </row>
    <row r="21" spans="1:12" ht="20.25">
      <c r="A21" s="303"/>
      <c r="B21" s="292"/>
      <c r="C21" s="293"/>
      <c r="D21" s="293"/>
      <c r="E21" s="487" t="s">
        <v>240</v>
      </c>
      <c r="F21" s="487"/>
      <c r="G21" s="487"/>
      <c r="H21" s="487"/>
      <c r="I21" s="293"/>
      <c r="J21" s="293"/>
      <c r="K21" s="294"/>
      <c r="L21" s="303"/>
    </row>
    <row r="22" spans="1:12" ht="15.75">
      <c r="A22" s="303"/>
      <c r="B22" s="295"/>
      <c r="C22" s="296"/>
      <c r="D22" s="296"/>
      <c r="E22" s="296"/>
      <c r="F22" s="296"/>
      <c r="G22" s="296"/>
      <c r="H22" s="296"/>
      <c r="I22" s="296"/>
      <c r="J22" s="296"/>
      <c r="K22" s="297"/>
      <c r="L22" s="303"/>
    </row>
    <row r="23" spans="1:12" ht="115.5" customHeight="1">
      <c r="A23" s="303"/>
      <c r="B23" s="488" t="str">
        <f>B4</f>
        <v>                               Mr/Mrs_ _ _ _ _ _ _ _ _ _ _ _ _ _ _ _ _ _ _ _ _ _ _ _ working at _ _ _ _ _ _ _ _ _ _ _ _ _  School, _ _ _ _ _ _ _ _ _ _ _ _ _ _ _ _ _ _ _ _ _ _ has attended the invigilation duty of SSC  Public Examinations, March/April, 2013 at Center No : 0421, SRIPUJITHA HIGH SCHOOL, from _ _ _ _ _ _  to _ _ _ _ _ _ ( _ _  days ) during which he/she applied CL for _ _ _days on _ _ _ _ _ _ _ _ _ _ _ _ _ and he/she is relieved on AN of _ _ _ _ _ _ _ </v>
      </c>
      <c r="C23" s="489"/>
      <c r="D23" s="489"/>
      <c r="E23" s="489"/>
      <c r="F23" s="489"/>
      <c r="G23" s="489"/>
      <c r="H23" s="489"/>
      <c r="I23" s="489"/>
      <c r="J23" s="489"/>
      <c r="K23" s="490"/>
      <c r="L23" s="303"/>
    </row>
    <row r="24" spans="1:12" ht="18.75">
      <c r="A24" s="303"/>
      <c r="B24" s="298"/>
      <c r="C24" s="296"/>
      <c r="D24" s="296"/>
      <c r="E24" s="296"/>
      <c r="F24" s="296"/>
      <c r="G24" s="296"/>
      <c r="H24" s="296"/>
      <c r="I24" s="296"/>
      <c r="J24" s="296"/>
      <c r="K24" s="297"/>
      <c r="L24" s="303"/>
    </row>
    <row r="25" spans="1:12" ht="18.75">
      <c r="A25" s="303"/>
      <c r="B25" s="491" t="s">
        <v>195</v>
      </c>
      <c r="C25" s="492"/>
      <c r="D25" s="296"/>
      <c r="E25" s="296"/>
      <c r="F25" s="296"/>
      <c r="G25" s="296"/>
      <c r="H25" s="296"/>
      <c r="I25" s="296"/>
      <c r="J25" s="296"/>
      <c r="K25" s="297"/>
      <c r="L25" s="303"/>
    </row>
    <row r="26" spans="1:12" ht="18.75">
      <c r="A26" s="303"/>
      <c r="B26" s="298" t="s">
        <v>343</v>
      </c>
      <c r="C26" s="296"/>
      <c r="D26" s="296"/>
      <c r="E26" s="296"/>
      <c r="F26" s="296"/>
      <c r="G26" s="493" t="s">
        <v>344</v>
      </c>
      <c r="H26" s="493"/>
      <c r="I26" s="493"/>
      <c r="J26" s="493"/>
      <c r="K26" s="494"/>
      <c r="L26" s="303"/>
    </row>
    <row r="27" spans="1:12" ht="15">
      <c r="A27" s="303"/>
      <c r="B27" s="299"/>
      <c r="C27" s="296"/>
      <c r="D27" s="296"/>
      <c r="E27" s="296"/>
      <c r="F27" s="296"/>
      <c r="G27" s="296"/>
      <c r="H27" s="296"/>
      <c r="I27" s="296"/>
      <c r="J27" s="296"/>
      <c r="K27" s="297"/>
      <c r="L27" s="303"/>
    </row>
    <row r="28" spans="1:12" ht="15">
      <c r="A28" s="303"/>
      <c r="B28" s="299"/>
      <c r="C28" s="296"/>
      <c r="D28" s="296"/>
      <c r="E28" s="296"/>
      <c r="F28" s="296"/>
      <c r="G28" s="296"/>
      <c r="H28" s="296"/>
      <c r="I28" s="296"/>
      <c r="J28" s="296"/>
      <c r="K28" s="297"/>
      <c r="L28" s="303"/>
    </row>
    <row r="29" spans="1:12" ht="15">
      <c r="A29" s="303"/>
      <c r="B29" s="299"/>
      <c r="C29" s="296"/>
      <c r="D29" s="296"/>
      <c r="E29" s="296"/>
      <c r="F29" s="296"/>
      <c r="G29" s="296"/>
      <c r="H29" s="296"/>
      <c r="I29" s="296"/>
      <c r="J29" s="296"/>
      <c r="K29" s="297"/>
      <c r="L29" s="303"/>
    </row>
    <row r="30" spans="1:12" ht="15">
      <c r="A30" s="303"/>
      <c r="B30" s="299"/>
      <c r="C30" s="296"/>
      <c r="D30" s="296"/>
      <c r="E30" s="296"/>
      <c r="F30" s="296"/>
      <c r="G30" s="296"/>
      <c r="H30" s="296"/>
      <c r="I30" s="296"/>
      <c r="J30" s="296"/>
      <c r="K30" s="297"/>
      <c r="L30" s="303"/>
    </row>
    <row r="31" spans="1:12" ht="15">
      <c r="A31" s="303"/>
      <c r="B31" s="299"/>
      <c r="C31" s="296"/>
      <c r="D31" s="296"/>
      <c r="E31" s="296"/>
      <c r="F31" s="296"/>
      <c r="G31" s="296"/>
      <c r="H31" s="296"/>
      <c r="I31" s="296"/>
      <c r="J31" s="296"/>
      <c r="K31" s="297"/>
      <c r="L31" s="303"/>
    </row>
    <row r="32" spans="1:12" ht="15">
      <c r="A32" s="303"/>
      <c r="B32" s="299"/>
      <c r="C32" s="296"/>
      <c r="D32" s="296"/>
      <c r="E32" s="296"/>
      <c r="F32" s="296"/>
      <c r="G32" s="296"/>
      <c r="H32" s="296"/>
      <c r="I32" s="296"/>
      <c r="J32" s="296"/>
      <c r="K32" s="297"/>
      <c r="L32" s="303"/>
    </row>
    <row r="33" spans="1:12" ht="15">
      <c r="A33" s="303"/>
      <c r="B33" s="299"/>
      <c r="C33" s="296"/>
      <c r="D33" s="296"/>
      <c r="E33" s="296"/>
      <c r="F33" s="296"/>
      <c r="G33" s="296"/>
      <c r="H33" s="296"/>
      <c r="I33" s="296"/>
      <c r="J33" s="296"/>
      <c r="K33" s="297"/>
      <c r="L33" s="303"/>
    </row>
    <row r="34" spans="1:12" ht="15">
      <c r="A34" s="303"/>
      <c r="B34" s="300"/>
      <c r="C34" s="301"/>
      <c r="D34" s="301"/>
      <c r="E34" s="301"/>
      <c r="F34" s="301"/>
      <c r="G34" s="301"/>
      <c r="H34" s="301"/>
      <c r="I34" s="301"/>
      <c r="J34" s="301"/>
      <c r="K34" s="302"/>
      <c r="L34" s="303"/>
    </row>
    <row r="35" spans="1:12" ht="17.25" customHeight="1">
      <c r="A35" s="303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</row>
  </sheetData>
  <sheetProtection password="E944" sheet="1" objects="1" scenarios="1" formatColumns="0" formatRows="0" selectLockedCells="1"/>
  <mergeCells count="8">
    <mergeCell ref="E2:H2"/>
    <mergeCell ref="E21:H21"/>
    <mergeCell ref="B23:K23"/>
    <mergeCell ref="B25:C25"/>
    <mergeCell ref="G26:K26"/>
    <mergeCell ref="B4:K4"/>
    <mergeCell ref="B6:C6"/>
    <mergeCell ref="G7:K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2"/>
  <sheetViews>
    <sheetView zoomScale="90" zoomScaleNormal="90" zoomScalePageLayoutView="0" workbookViewId="0" topLeftCell="A1">
      <selection activeCell="G11" sqref="G11"/>
    </sheetView>
  </sheetViews>
  <sheetFormatPr defaultColWidth="9.140625" defaultRowHeight="15"/>
  <cols>
    <col min="1" max="1" width="3.57421875" style="36" customWidth="1"/>
    <col min="2" max="2" width="12.57421875" style="4" customWidth="1"/>
    <col min="3" max="3" width="5.140625" style="41" customWidth="1"/>
    <col min="4" max="4" width="12.7109375" style="4" customWidth="1"/>
    <col min="5" max="5" width="5.140625" style="41" customWidth="1"/>
    <col min="6" max="6" width="12.7109375" style="4" customWidth="1"/>
    <col min="7" max="7" width="5.28125" style="41" customWidth="1"/>
    <col min="8" max="8" width="12.7109375" style="4" customWidth="1"/>
    <col min="9" max="9" width="5.140625" style="41" customWidth="1"/>
    <col min="10" max="13" width="4.140625" style="41" customWidth="1"/>
    <col min="14" max="14" width="4.140625" style="126" hidden="1" customWidth="1"/>
    <col min="15" max="15" width="3.140625" style="126" hidden="1" customWidth="1"/>
    <col min="16" max="16" width="4.00390625" style="0" customWidth="1"/>
    <col min="18" max="18" width="5.7109375" style="0" customWidth="1"/>
    <col min="19" max="19" width="26.7109375" style="0" customWidth="1"/>
  </cols>
  <sheetData>
    <row r="1" spans="1:16" ht="18.75">
      <c r="A1" s="168"/>
      <c r="B1" s="164"/>
      <c r="C1" s="165"/>
      <c r="D1" s="164"/>
      <c r="E1" s="165"/>
      <c r="F1" s="164"/>
      <c r="G1" s="165"/>
      <c r="H1" s="164"/>
      <c r="I1" s="165"/>
      <c r="J1" s="165"/>
      <c r="K1" s="165"/>
      <c r="L1" s="165"/>
      <c r="M1" s="165"/>
      <c r="N1" s="166"/>
      <c r="O1" s="166"/>
      <c r="P1" s="130"/>
    </row>
    <row r="2" spans="1:19" ht="18.75">
      <c r="A2" s="168"/>
      <c r="B2" s="384" t="str">
        <f>CONCATENATE("SSC ",Data!E3," Public Examinations, ",Data!F3,", ",Data!C4)</f>
        <v>SSC  Public Examinations, March/April, 2013</v>
      </c>
      <c r="C2" s="385"/>
      <c r="D2" s="384"/>
      <c r="E2" s="385"/>
      <c r="F2" s="384"/>
      <c r="G2" s="385"/>
      <c r="H2" s="384"/>
      <c r="I2" s="385"/>
      <c r="J2" s="384"/>
      <c r="K2" s="384"/>
      <c r="L2" s="384"/>
      <c r="M2" s="384"/>
      <c r="P2" s="167"/>
      <c r="Q2" s="163"/>
      <c r="R2" s="372" t="s">
        <v>290</v>
      </c>
      <c r="S2" s="373"/>
    </row>
    <row r="3" spans="1:19" ht="15.75">
      <c r="A3" s="168"/>
      <c r="B3" s="387" t="s">
        <v>121</v>
      </c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P3" s="167"/>
      <c r="Q3" s="163"/>
      <c r="R3" s="171" t="s">
        <v>76</v>
      </c>
      <c r="S3" s="169" t="s">
        <v>201</v>
      </c>
    </row>
    <row r="4" spans="1:19" ht="21">
      <c r="A4" s="168"/>
      <c r="B4" s="118"/>
      <c r="C4" s="33" t="s">
        <v>213</v>
      </c>
      <c r="D4" s="119" t="str">
        <f>Data!C5</f>
        <v>SRIPUJITHA HIGH SCHOOL</v>
      </c>
      <c r="E4" s="120"/>
      <c r="F4" s="118"/>
      <c r="G4" s="118"/>
      <c r="H4" s="121" t="s">
        <v>102</v>
      </c>
      <c r="I4" s="388" t="str">
        <f>Data!C6</f>
        <v>0421</v>
      </c>
      <c r="J4" s="388"/>
      <c r="K4" s="118"/>
      <c r="L4" s="118"/>
      <c r="M4" s="118"/>
      <c r="P4" s="167"/>
      <c r="Q4" s="163"/>
      <c r="R4" s="171" t="s">
        <v>68</v>
      </c>
      <c r="S4" s="169" t="s">
        <v>202</v>
      </c>
    </row>
    <row r="5" spans="1:19" ht="18.75">
      <c r="A5" s="168"/>
      <c r="B5" s="118"/>
      <c r="C5" s="33" t="s">
        <v>214</v>
      </c>
      <c r="D5" s="119" t="str">
        <f>'Q.P.Account'!E5</f>
        <v>14 - GUNTUR</v>
      </c>
      <c r="E5" s="120"/>
      <c r="F5" s="118"/>
      <c r="G5" s="118"/>
      <c r="H5" s="119"/>
      <c r="I5" s="118"/>
      <c r="J5" s="118"/>
      <c r="K5" s="118"/>
      <c r="L5" s="118"/>
      <c r="M5" s="118"/>
      <c r="P5" s="167"/>
      <c r="Q5" s="163"/>
      <c r="R5" s="171" t="s">
        <v>77</v>
      </c>
      <c r="S5" s="169" t="s">
        <v>215</v>
      </c>
    </row>
    <row r="6" spans="1:19" ht="18.75">
      <c r="A6" s="168"/>
      <c r="B6" s="118"/>
      <c r="C6" s="33"/>
      <c r="D6" s="119"/>
      <c r="E6" s="120"/>
      <c r="F6" s="118"/>
      <c r="G6" s="118"/>
      <c r="H6" s="118"/>
      <c r="I6" s="118"/>
      <c r="J6" s="118"/>
      <c r="K6" s="118"/>
      <c r="L6" s="118"/>
      <c r="M6" s="118"/>
      <c r="P6" s="167"/>
      <c r="Q6" s="163"/>
      <c r="R6" s="171" t="s">
        <v>78</v>
      </c>
      <c r="S6" s="169" t="s">
        <v>242</v>
      </c>
    </row>
    <row r="7" spans="1:19" ht="18.75">
      <c r="A7" s="168"/>
      <c r="B7" s="119" t="s">
        <v>82</v>
      </c>
      <c r="C7" s="120"/>
      <c r="D7" s="119"/>
      <c r="E7" s="386"/>
      <c r="F7" s="386"/>
      <c r="G7" s="386"/>
      <c r="H7" s="386"/>
      <c r="I7" s="120"/>
      <c r="J7" s="120"/>
      <c r="K7" s="120"/>
      <c r="L7" s="120"/>
      <c r="M7" s="120"/>
      <c r="P7" s="167"/>
      <c r="Q7" s="163"/>
      <c r="R7" s="171" t="s">
        <v>200</v>
      </c>
      <c r="S7" s="169" t="s">
        <v>203</v>
      </c>
    </row>
    <row r="8" spans="1:19" ht="15.75">
      <c r="A8" s="168"/>
      <c r="B8" s="381" t="s">
        <v>66</v>
      </c>
      <c r="C8" s="382"/>
      <c r="D8" s="382"/>
      <c r="E8" s="382"/>
      <c r="F8" s="382"/>
      <c r="G8" s="382"/>
      <c r="H8" s="382"/>
      <c r="I8" s="383"/>
      <c r="J8" s="381" t="s">
        <v>67</v>
      </c>
      <c r="K8" s="382"/>
      <c r="L8" s="382"/>
      <c r="M8" s="383"/>
      <c r="P8" s="130"/>
      <c r="R8" s="171" t="s">
        <v>79</v>
      </c>
      <c r="S8" s="169" t="s">
        <v>205</v>
      </c>
    </row>
    <row r="9" spans="1:19" ht="18.75">
      <c r="A9" s="168">
        <f>Data!C12</f>
        <v>90000220</v>
      </c>
      <c r="B9" s="39">
        <f>Data!B12</f>
        <v>90000001</v>
      </c>
      <c r="C9" s="170" t="s">
        <v>76</v>
      </c>
      <c r="D9" s="39">
        <f>IF(D10&lt;A9,D10+1," ")</f>
        <v>90000012</v>
      </c>
      <c r="E9" s="170" t="s">
        <v>68</v>
      </c>
      <c r="F9" s="39">
        <f>IF(D9&lt;A9,D9+1," ")</f>
        <v>90000013</v>
      </c>
      <c r="G9" s="170" t="s">
        <v>76</v>
      </c>
      <c r="H9" s="39">
        <f>IF(H10&lt;A9,H10+1," ")</f>
        <v>90000024</v>
      </c>
      <c r="I9" s="170" t="s">
        <v>68</v>
      </c>
      <c r="J9" s="42"/>
      <c r="K9" s="43"/>
      <c r="L9" s="44" t="s">
        <v>71</v>
      </c>
      <c r="M9" s="40">
        <f>N9+O9</f>
        <v>5</v>
      </c>
      <c r="N9" s="126">
        <f>COUNTIF(C9:I14,"TM")</f>
        <v>3</v>
      </c>
      <c r="O9" s="126">
        <f>COUNTIF(C9:I14,"EM")</f>
        <v>2</v>
      </c>
      <c r="P9" s="130"/>
      <c r="R9" s="171" t="s">
        <v>80</v>
      </c>
      <c r="S9" s="169" t="s">
        <v>204</v>
      </c>
    </row>
    <row r="10" spans="1:19" ht="18.75">
      <c r="A10" s="168">
        <f>Data!C12</f>
        <v>90000220</v>
      </c>
      <c r="B10" s="39">
        <f>IF(B9&lt;A10,B9+1)</f>
        <v>90000002</v>
      </c>
      <c r="C10" s="170" t="s">
        <v>77</v>
      </c>
      <c r="D10" s="39">
        <f>IF(D11&lt;A10,D11+1," ")</f>
        <v>90000011</v>
      </c>
      <c r="E10" s="170" t="s">
        <v>77</v>
      </c>
      <c r="F10" s="39">
        <f>IF(F9&lt;A10,F9+1," ")</f>
        <v>90000014</v>
      </c>
      <c r="G10" s="170" t="s">
        <v>77</v>
      </c>
      <c r="H10" s="39">
        <f>IF(H11&lt;A10,H11+1," ")</f>
        <v>90000023</v>
      </c>
      <c r="I10" s="170" t="s">
        <v>77</v>
      </c>
      <c r="J10" s="42"/>
      <c r="K10" s="43"/>
      <c r="L10" s="44" t="s">
        <v>72</v>
      </c>
      <c r="M10" s="40">
        <f>N10+O10</f>
        <v>8</v>
      </c>
      <c r="N10" s="126">
        <f>COUNTIF(C9:I14,"CTM")</f>
        <v>4</v>
      </c>
      <c r="O10" s="126">
        <f>COUNTIF(C9:I14,"CEM")</f>
        <v>4</v>
      </c>
      <c r="P10" s="130"/>
      <c r="R10" s="171" t="s">
        <v>81</v>
      </c>
      <c r="S10" s="169" t="s">
        <v>206</v>
      </c>
    </row>
    <row r="11" spans="1:16" ht="18.75">
      <c r="A11" s="168">
        <f>A10</f>
        <v>90000220</v>
      </c>
      <c r="B11" s="39">
        <f>IF(B10&lt;A11,B10+1)</f>
        <v>90000003</v>
      </c>
      <c r="C11" s="170" t="s">
        <v>78</v>
      </c>
      <c r="D11" s="39">
        <f>IF(D12&lt;A11,D12+1," ")</f>
        <v>90000010</v>
      </c>
      <c r="E11" s="170" t="s">
        <v>78</v>
      </c>
      <c r="F11" s="39">
        <f>IF(F10&lt;A11,F10+1," ")</f>
        <v>90000015</v>
      </c>
      <c r="G11" s="170" t="s">
        <v>78</v>
      </c>
      <c r="H11" s="39">
        <f>IF(H12&lt;A11,H12+1," ")</f>
        <v>90000022</v>
      </c>
      <c r="I11" s="170" t="s">
        <v>78</v>
      </c>
      <c r="J11" s="42"/>
      <c r="K11" s="43"/>
      <c r="L11" s="44" t="s">
        <v>73</v>
      </c>
      <c r="M11" s="40">
        <f>N11+O11</f>
        <v>4</v>
      </c>
      <c r="N11" s="126">
        <f>COUNTIF(C11:I16,"HTM")</f>
        <v>0</v>
      </c>
      <c r="O11" s="126">
        <f>COUNTIF(C11:I16,"HEM")</f>
        <v>4</v>
      </c>
      <c r="P11" s="130"/>
    </row>
    <row r="12" spans="1:19" ht="18.75">
      <c r="A12" s="168">
        <f aca="true" t="shared" si="0" ref="A12:A75">A11</f>
        <v>90000220</v>
      </c>
      <c r="B12" s="39">
        <f>IF(B11&lt;A12,B11+1)</f>
        <v>90000004</v>
      </c>
      <c r="C12" s="170" t="s">
        <v>79</v>
      </c>
      <c r="D12" s="39">
        <f>IF(D13&lt;A12,D13+1," ")</f>
        <v>90000009</v>
      </c>
      <c r="E12" s="170" t="s">
        <v>79</v>
      </c>
      <c r="F12" s="39">
        <f>IF(F11&lt;A12,F11+1," ")</f>
        <v>90000016</v>
      </c>
      <c r="G12" s="170" t="s">
        <v>79</v>
      </c>
      <c r="H12" s="39">
        <f>IF(H13&lt;A12,H13+1," ")</f>
        <v>90000021</v>
      </c>
      <c r="I12" s="170" t="s">
        <v>79</v>
      </c>
      <c r="J12" s="42"/>
      <c r="K12" s="43"/>
      <c r="L12" s="44" t="s">
        <v>74</v>
      </c>
      <c r="M12" s="40">
        <f>N12+O12</f>
        <v>7</v>
      </c>
      <c r="N12" s="126">
        <f>COUNTIF(C12:I17,"UTM")</f>
        <v>3</v>
      </c>
      <c r="O12" s="126">
        <f>COUNTIF(C12:I17,"UEM")</f>
        <v>4</v>
      </c>
      <c r="P12" s="130"/>
      <c r="R12" s="375" t="s">
        <v>291</v>
      </c>
      <c r="S12" s="375"/>
    </row>
    <row r="13" spans="1:19" ht="18.75">
      <c r="A13" s="168">
        <f t="shared" si="0"/>
        <v>90000220</v>
      </c>
      <c r="B13" s="39">
        <f>IF(B12&lt;A13,B12+1)</f>
        <v>90000005</v>
      </c>
      <c r="C13" s="170" t="s">
        <v>80</v>
      </c>
      <c r="D13" s="39">
        <f>IF(D14&lt;A13,D14+1," ")</f>
        <v>90000008</v>
      </c>
      <c r="E13" s="170" t="s">
        <v>76</v>
      </c>
      <c r="F13" s="39">
        <f>IF(F12&lt;A13,F12+1," ")</f>
        <v>90000017</v>
      </c>
      <c r="G13" s="170" t="s">
        <v>80</v>
      </c>
      <c r="H13" s="39">
        <f>IF(H14&lt;A13,H14+1," ")</f>
        <v>90000020</v>
      </c>
      <c r="I13" s="170" t="s">
        <v>80</v>
      </c>
      <c r="J13" s="42"/>
      <c r="K13" s="43"/>
      <c r="L13" s="44" t="s">
        <v>75</v>
      </c>
      <c r="M13" s="40">
        <f>M11+M12</f>
        <v>11</v>
      </c>
      <c r="P13" s="130"/>
      <c r="R13" s="175">
        <f>M9+M18+M27+M36+M45+M54+M63+M72+M81+M90+M99+M108+M117+M126+M135</f>
        <v>42</v>
      </c>
      <c r="S13" s="176" t="s">
        <v>292</v>
      </c>
    </row>
    <row r="14" spans="1:19" ht="18.75">
      <c r="A14" s="168">
        <f t="shared" si="0"/>
        <v>90000220</v>
      </c>
      <c r="B14" s="39">
        <f>IF(B13&lt;A14,B13+1)</f>
        <v>90000006</v>
      </c>
      <c r="C14" s="170" t="s">
        <v>81</v>
      </c>
      <c r="D14" s="39">
        <f>IF(B14&lt;A14,B14+1," ")</f>
        <v>90000007</v>
      </c>
      <c r="E14" s="170" t="s">
        <v>81</v>
      </c>
      <c r="F14" s="39">
        <f>IF(F13&lt;A14,F13+1," ")</f>
        <v>90000018</v>
      </c>
      <c r="G14" s="170" t="s">
        <v>81</v>
      </c>
      <c r="H14" s="39">
        <f>IF(F14&lt;A14,F14+1," ")</f>
        <v>90000019</v>
      </c>
      <c r="I14" s="170" t="s">
        <v>81</v>
      </c>
      <c r="J14" s="42" t="s">
        <v>70</v>
      </c>
      <c r="K14" s="43">
        <f>O9+O10+O11+O12</f>
        <v>14</v>
      </c>
      <c r="L14" s="43" t="s">
        <v>69</v>
      </c>
      <c r="M14" s="40">
        <f>N9+N10+N11+N12</f>
        <v>10</v>
      </c>
      <c r="P14" s="130"/>
      <c r="R14" s="175">
        <f>M10+M19+M28+M37+M46+M55+M64+M73+M82+M91+M100+M109+M118+M127+M136</f>
        <v>73</v>
      </c>
      <c r="S14" s="176" t="s">
        <v>293</v>
      </c>
    </row>
    <row r="15" spans="1:19" ht="18.75">
      <c r="A15" s="168">
        <f t="shared" si="0"/>
        <v>90000220</v>
      </c>
      <c r="P15" s="130"/>
      <c r="R15" s="175">
        <f>M11+M20+M29+M38+M47+M56+M65+M74+M83+M92+M101+M110+M119+M128+M137</f>
        <v>36</v>
      </c>
      <c r="S15" s="176" t="s">
        <v>294</v>
      </c>
    </row>
    <row r="16" spans="1:19" ht="18.75">
      <c r="A16" s="168">
        <f t="shared" si="0"/>
        <v>90000220</v>
      </c>
      <c r="B16" s="4" t="s">
        <v>83</v>
      </c>
      <c r="E16" s="377"/>
      <c r="F16" s="377"/>
      <c r="G16" s="377"/>
      <c r="H16" s="377"/>
      <c r="P16" s="130"/>
      <c r="R16" s="175">
        <f>M12+M21+M30+M39+M48+M57+M66+M75+M84+M93+M102+M111+M120+M129+M138</f>
        <v>69</v>
      </c>
      <c r="S16" s="176" t="s">
        <v>295</v>
      </c>
    </row>
    <row r="17" spans="1:19" ht="18.75">
      <c r="A17" s="168">
        <f t="shared" si="0"/>
        <v>90000220</v>
      </c>
      <c r="B17" s="378" t="s">
        <v>66</v>
      </c>
      <c r="C17" s="379"/>
      <c r="D17" s="379"/>
      <c r="E17" s="379"/>
      <c r="F17" s="379"/>
      <c r="G17" s="379"/>
      <c r="H17" s="379"/>
      <c r="I17" s="380"/>
      <c r="J17" s="378" t="s">
        <v>67</v>
      </c>
      <c r="K17" s="379"/>
      <c r="L17" s="379"/>
      <c r="M17" s="380"/>
      <c r="P17" s="130"/>
      <c r="R17" s="175">
        <f>SUM(R13:R16)</f>
        <v>220</v>
      </c>
      <c r="S17" s="176" t="s">
        <v>296</v>
      </c>
    </row>
    <row r="18" spans="1:19" ht="18.75">
      <c r="A18" s="168">
        <f t="shared" si="0"/>
        <v>90000220</v>
      </c>
      <c r="B18" s="39">
        <f>IF(H9&lt;A18,H9+1," ")</f>
        <v>90000025</v>
      </c>
      <c r="C18" s="170" t="s">
        <v>76</v>
      </c>
      <c r="D18" s="39">
        <f>IF(D19&lt;A18,D19+1," ")</f>
        <v>90000036</v>
      </c>
      <c r="E18" s="170" t="s">
        <v>68</v>
      </c>
      <c r="F18" s="39">
        <f>IF(D18&lt;A18,D18+1," ")</f>
        <v>90000037</v>
      </c>
      <c r="G18" s="170" t="s">
        <v>76</v>
      </c>
      <c r="H18" s="39">
        <f>IF(H19&lt;A18,H19+1," ")</f>
        <v>90000048</v>
      </c>
      <c r="I18" s="170" t="s">
        <v>68</v>
      </c>
      <c r="J18" s="42"/>
      <c r="K18" s="43"/>
      <c r="L18" s="44" t="s">
        <v>71</v>
      </c>
      <c r="M18" s="40">
        <f>N18+O18</f>
        <v>7</v>
      </c>
      <c r="N18" s="126">
        <f>COUNTIF(C18:I23,"TM")</f>
        <v>3</v>
      </c>
      <c r="O18" s="126">
        <f>COUNTIF(C18:I23,"EM")</f>
        <v>4</v>
      </c>
      <c r="P18" s="130"/>
      <c r="R18" s="177"/>
      <c r="S18" s="177"/>
    </row>
    <row r="19" spans="1:19" ht="18.75">
      <c r="A19" s="168">
        <f t="shared" si="0"/>
        <v>90000220</v>
      </c>
      <c r="B19" s="39">
        <f>IF(B18&lt;A19,B18+1," ")</f>
        <v>90000026</v>
      </c>
      <c r="C19" s="170" t="s">
        <v>78</v>
      </c>
      <c r="D19" s="39">
        <f>IF(D20&lt;A19,D20+1," ")</f>
        <v>90000035</v>
      </c>
      <c r="E19" s="170" t="s">
        <v>77</v>
      </c>
      <c r="F19" s="39">
        <f>IF(F18&lt;A19,F18+1," ")</f>
        <v>90000038</v>
      </c>
      <c r="G19" s="170" t="s">
        <v>77</v>
      </c>
      <c r="H19" s="39">
        <f>IF(H20&lt;A19,H20+1," ")</f>
        <v>90000047</v>
      </c>
      <c r="I19" s="170" t="s">
        <v>77</v>
      </c>
      <c r="J19" s="42"/>
      <c r="K19" s="43"/>
      <c r="L19" s="44" t="s">
        <v>72</v>
      </c>
      <c r="M19" s="40">
        <f>N19+O19</f>
        <v>8</v>
      </c>
      <c r="N19" s="126">
        <f>COUNTIF(C18:I23,"CTM")</f>
        <v>3</v>
      </c>
      <c r="O19" s="126">
        <f>COUNTIF(C18:I23,"CEM")</f>
        <v>5</v>
      </c>
      <c r="P19" s="130"/>
      <c r="R19" s="374" t="s">
        <v>297</v>
      </c>
      <c r="S19" s="374"/>
    </row>
    <row r="20" spans="1:19" ht="18.75">
      <c r="A20" s="168">
        <f t="shared" si="0"/>
        <v>90000220</v>
      </c>
      <c r="B20" s="39">
        <f>IF(B19&lt;A20,B19+1," ")</f>
        <v>90000027</v>
      </c>
      <c r="C20" s="170" t="s">
        <v>78</v>
      </c>
      <c r="D20" s="39">
        <f>IF(D21&lt;A20,D21+1," ")</f>
        <v>90000034</v>
      </c>
      <c r="E20" s="170" t="s">
        <v>78</v>
      </c>
      <c r="F20" s="39">
        <f>IF(F19&lt;A20,F19+1," ")</f>
        <v>90000039</v>
      </c>
      <c r="G20" s="170" t="s">
        <v>78</v>
      </c>
      <c r="H20" s="39">
        <f>IF(H21&lt;A20,H21+1," ")</f>
        <v>90000046</v>
      </c>
      <c r="I20" s="170" t="s">
        <v>78</v>
      </c>
      <c r="J20" s="42"/>
      <c r="K20" s="43"/>
      <c r="L20" s="44" t="s">
        <v>73</v>
      </c>
      <c r="M20" s="40">
        <f>N20+O20</f>
        <v>3</v>
      </c>
      <c r="N20" s="126">
        <f>COUNTIF(C20:I25,"HTM")</f>
        <v>0</v>
      </c>
      <c r="O20" s="126">
        <f>COUNTIF(C20:I25,"HEM")</f>
        <v>3</v>
      </c>
      <c r="P20" s="130"/>
      <c r="R20" s="172">
        <f>R13+R14</f>
        <v>115</v>
      </c>
      <c r="S20" s="173" t="s">
        <v>244</v>
      </c>
    </row>
    <row r="21" spans="1:19" ht="18.75">
      <c r="A21" s="168">
        <f t="shared" si="0"/>
        <v>90000220</v>
      </c>
      <c r="B21" s="39">
        <f>IF(B20&lt;A21,B20+1," ")</f>
        <v>90000028</v>
      </c>
      <c r="C21" s="170" t="s">
        <v>79</v>
      </c>
      <c r="D21" s="39">
        <f>IF(D22&lt;A21,D22+1," ")</f>
        <v>90000033</v>
      </c>
      <c r="E21" s="170" t="s">
        <v>68</v>
      </c>
      <c r="F21" s="39">
        <f>IF(F20&lt;A21,F20+1," ")</f>
        <v>90000040</v>
      </c>
      <c r="G21" s="170" t="s">
        <v>79</v>
      </c>
      <c r="H21" s="39">
        <f>IF(H22&lt;A21,H22+1," ")</f>
        <v>90000045</v>
      </c>
      <c r="I21" s="170" t="s">
        <v>79</v>
      </c>
      <c r="J21" s="42"/>
      <c r="K21" s="43"/>
      <c r="L21" s="44" t="s">
        <v>74</v>
      </c>
      <c r="M21" s="40">
        <f>N21+O21</f>
        <v>6</v>
      </c>
      <c r="N21" s="126">
        <f>COUNTIF(C21:I26,"UTM")</f>
        <v>2</v>
      </c>
      <c r="O21" s="126">
        <f>COUNTIF(C21:I26,"UEM")</f>
        <v>4</v>
      </c>
      <c r="P21" s="130"/>
      <c r="R21" s="172">
        <f>R15+R16</f>
        <v>105</v>
      </c>
      <c r="S21" s="173" t="s">
        <v>298</v>
      </c>
    </row>
    <row r="22" spans="1:19" ht="18.75">
      <c r="A22" s="168">
        <f t="shared" si="0"/>
        <v>90000220</v>
      </c>
      <c r="B22" s="39">
        <f>IF(B21&lt;A22,B21+1," ")</f>
        <v>90000029</v>
      </c>
      <c r="C22" s="170" t="s">
        <v>76</v>
      </c>
      <c r="D22" s="39">
        <f>IF(D23&lt;A22,D23+1," ")</f>
        <v>90000032</v>
      </c>
      <c r="E22" s="170" t="s">
        <v>68</v>
      </c>
      <c r="F22" s="39">
        <f>IF(F21&lt;A22,F21+1," ")</f>
        <v>90000041</v>
      </c>
      <c r="G22" s="170" t="s">
        <v>80</v>
      </c>
      <c r="H22" s="39">
        <f>IF(H23&lt;A22,H23+1," ")</f>
        <v>90000044</v>
      </c>
      <c r="I22" s="170" t="s">
        <v>80</v>
      </c>
      <c r="J22" s="42"/>
      <c r="K22" s="43"/>
      <c r="L22" s="44" t="s">
        <v>75</v>
      </c>
      <c r="M22" s="40">
        <f>M20+M21</f>
        <v>9</v>
      </c>
      <c r="P22" s="130"/>
      <c r="R22" s="172"/>
      <c r="S22" s="173" t="s">
        <v>299</v>
      </c>
    </row>
    <row r="23" spans="1:19" ht="18.75">
      <c r="A23" s="168">
        <f t="shared" si="0"/>
        <v>90000220</v>
      </c>
      <c r="B23" s="39">
        <f>IF(B22&lt;A23,B22+1," ")</f>
        <v>90000030</v>
      </c>
      <c r="C23" s="170" t="s">
        <v>81</v>
      </c>
      <c r="D23" s="39">
        <f>IF(B23&lt;A23,B23+1," ")</f>
        <v>90000031</v>
      </c>
      <c r="E23" s="170" t="s">
        <v>81</v>
      </c>
      <c r="F23" s="39">
        <f>IF(F22&lt;A23,F22+1," ")</f>
        <v>90000042</v>
      </c>
      <c r="G23" s="170" t="s">
        <v>81</v>
      </c>
      <c r="H23" s="39">
        <f>IF(F23&lt;A23,F23+1," ")</f>
        <v>90000043</v>
      </c>
      <c r="I23" s="170" t="s">
        <v>81</v>
      </c>
      <c r="J23" s="42" t="s">
        <v>70</v>
      </c>
      <c r="K23" s="43">
        <f>O18+O19+O20+O21</f>
        <v>16</v>
      </c>
      <c r="L23" s="43" t="s">
        <v>69</v>
      </c>
      <c r="M23" s="40">
        <f>N18+N19+N20+N21</f>
        <v>8</v>
      </c>
      <c r="P23" s="130"/>
      <c r="R23" s="172">
        <f>R20+R21+R22</f>
        <v>220</v>
      </c>
      <c r="S23" s="173" t="s">
        <v>296</v>
      </c>
    </row>
    <row r="24" spans="1:19" ht="18.75">
      <c r="A24" s="168">
        <f t="shared" si="0"/>
        <v>90000220</v>
      </c>
      <c r="P24" s="130"/>
      <c r="R24" s="177"/>
      <c r="S24" s="177"/>
    </row>
    <row r="25" spans="1:19" ht="18.75">
      <c r="A25" s="168">
        <f t="shared" si="0"/>
        <v>90000220</v>
      </c>
      <c r="B25" s="4" t="s">
        <v>84</v>
      </c>
      <c r="E25" s="377"/>
      <c r="F25" s="377"/>
      <c r="G25" s="377"/>
      <c r="H25" s="377"/>
      <c r="P25" s="130"/>
      <c r="R25" s="376" t="s">
        <v>302</v>
      </c>
      <c r="S25" s="376"/>
    </row>
    <row r="26" spans="1:19" ht="18.75">
      <c r="A26" s="168">
        <f t="shared" si="0"/>
        <v>90000220</v>
      </c>
      <c r="B26" s="378" t="s">
        <v>66</v>
      </c>
      <c r="C26" s="379"/>
      <c r="D26" s="379"/>
      <c r="E26" s="379"/>
      <c r="F26" s="379"/>
      <c r="G26" s="379"/>
      <c r="H26" s="379"/>
      <c r="I26" s="380"/>
      <c r="J26" s="378" t="s">
        <v>67</v>
      </c>
      <c r="K26" s="379"/>
      <c r="L26" s="379"/>
      <c r="M26" s="380"/>
      <c r="P26" s="130"/>
      <c r="R26" s="178">
        <f>M14+M23+M32+M41+M50+M59+M68+M77+M86+M95+M104+M113+M122+M131+M140</f>
        <v>93</v>
      </c>
      <c r="S26" s="174" t="s">
        <v>300</v>
      </c>
    </row>
    <row r="27" spans="1:19" ht="18.75">
      <c r="A27" s="168">
        <f t="shared" si="0"/>
        <v>90000220</v>
      </c>
      <c r="B27" s="39">
        <f>IF(H18&lt;A27,H18+1," ")</f>
        <v>90000049</v>
      </c>
      <c r="C27" s="170" t="s">
        <v>76</v>
      </c>
      <c r="D27" s="39">
        <f>IF(D28&lt;A27,D28+1," ")</f>
        <v>90000060</v>
      </c>
      <c r="E27" s="170" t="s">
        <v>68</v>
      </c>
      <c r="F27" s="39">
        <f>IF(D27&lt;A27,D27+1," ")</f>
        <v>90000061</v>
      </c>
      <c r="G27" s="170" t="s">
        <v>76</v>
      </c>
      <c r="H27" s="39">
        <f>IF(H28&lt;A27,H28+1," ")</f>
        <v>90000072</v>
      </c>
      <c r="I27" s="170" t="s">
        <v>68</v>
      </c>
      <c r="J27" s="42"/>
      <c r="K27" s="43"/>
      <c r="L27" s="44" t="s">
        <v>71</v>
      </c>
      <c r="M27" s="40">
        <f>N27+O27</f>
        <v>5</v>
      </c>
      <c r="N27" s="126">
        <f>COUNTIF(C27:I32,"TM")</f>
        <v>2</v>
      </c>
      <c r="O27" s="126">
        <f>COUNTIF(C27:I32,"EM")</f>
        <v>3</v>
      </c>
      <c r="P27" s="130"/>
      <c r="R27" s="178">
        <f>K14+K23+K32+K41+K50+K59+K68+K77+K86+K95+K104+K113+K122+K131+K140</f>
        <v>127</v>
      </c>
      <c r="S27" s="174" t="s">
        <v>301</v>
      </c>
    </row>
    <row r="28" spans="1:19" ht="18.75">
      <c r="A28" s="168">
        <f t="shared" si="0"/>
        <v>90000220</v>
      </c>
      <c r="B28" s="39">
        <f>IF(B27&lt;A28,B27+1," ")</f>
        <v>90000050</v>
      </c>
      <c r="C28" s="170" t="s">
        <v>77</v>
      </c>
      <c r="D28" s="39">
        <f>IF(D29&lt;A28,D29+1," ")</f>
        <v>90000059</v>
      </c>
      <c r="E28" s="170" t="s">
        <v>77</v>
      </c>
      <c r="F28" s="39">
        <f>IF(F27&lt;A28,F27+1," ")</f>
        <v>90000062</v>
      </c>
      <c r="G28" s="170" t="s">
        <v>77</v>
      </c>
      <c r="H28" s="39">
        <f>IF(H29&lt;A28,H29+1," ")</f>
        <v>90000071</v>
      </c>
      <c r="I28" s="170" t="s">
        <v>77</v>
      </c>
      <c r="J28" s="42"/>
      <c r="K28" s="43"/>
      <c r="L28" s="44" t="s">
        <v>72</v>
      </c>
      <c r="M28" s="40">
        <f>N28+O28</f>
        <v>7</v>
      </c>
      <c r="N28" s="126">
        <f>COUNTIF(C27:I32,"CTM")</f>
        <v>4</v>
      </c>
      <c r="O28" s="126">
        <f>COUNTIF(C27:I32,"CEM")</f>
        <v>3</v>
      </c>
      <c r="P28" s="130"/>
      <c r="R28" s="178">
        <f>R26+R27</f>
        <v>220</v>
      </c>
      <c r="S28" s="174" t="s">
        <v>296</v>
      </c>
    </row>
    <row r="29" spans="1:16" ht="18.75">
      <c r="A29" s="168">
        <f t="shared" si="0"/>
        <v>90000220</v>
      </c>
      <c r="B29" s="39">
        <f>IF(B28&lt;A29,B28+1," ")</f>
        <v>90000051</v>
      </c>
      <c r="C29" s="170" t="s">
        <v>78</v>
      </c>
      <c r="D29" s="39">
        <f>IF(D30&lt;A29,D30+1," ")</f>
        <v>90000058</v>
      </c>
      <c r="E29" s="170" t="s">
        <v>78</v>
      </c>
      <c r="F29" s="39">
        <f>IF(F28&lt;A29,F28+1," ")</f>
        <v>90000063</v>
      </c>
      <c r="G29" s="170" t="s">
        <v>200</v>
      </c>
      <c r="H29" s="39">
        <f>IF(H30&lt;A29,H30+1," ")</f>
        <v>90000070</v>
      </c>
      <c r="I29" s="170" t="s">
        <v>78</v>
      </c>
      <c r="J29" s="42"/>
      <c r="K29" s="43"/>
      <c r="L29" s="44" t="s">
        <v>73</v>
      </c>
      <c r="M29" s="40">
        <f>N29+O29</f>
        <v>4</v>
      </c>
      <c r="N29" s="126">
        <f>COUNTIF(C29:I34,"HTM")</f>
        <v>2</v>
      </c>
      <c r="O29" s="126">
        <f>COUNTIF(C29:I34,"HEM")</f>
        <v>2</v>
      </c>
      <c r="P29" s="130"/>
    </row>
    <row r="30" spans="1:16" ht="18.75">
      <c r="A30" s="168">
        <f t="shared" si="0"/>
        <v>90000220</v>
      </c>
      <c r="B30" s="39">
        <f>IF(B29&lt;A30,B29+1," ")</f>
        <v>90000052</v>
      </c>
      <c r="C30" s="170" t="s">
        <v>79</v>
      </c>
      <c r="D30" s="39">
        <f>IF(D31&lt;A30,D31+1," ")</f>
        <v>90000057</v>
      </c>
      <c r="E30" s="170" t="s">
        <v>79</v>
      </c>
      <c r="F30" s="39">
        <f>IF(F29&lt;A30,F29+1," ")</f>
        <v>90000064</v>
      </c>
      <c r="G30" s="170" t="s">
        <v>68</v>
      </c>
      <c r="H30" s="39">
        <f>IF(H31&lt;A30,H31+1," ")</f>
        <v>90000069</v>
      </c>
      <c r="I30" s="170" t="s">
        <v>200</v>
      </c>
      <c r="J30" s="42"/>
      <c r="K30" s="43"/>
      <c r="L30" s="44" t="s">
        <v>74</v>
      </c>
      <c r="M30" s="40">
        <f>N30+O30</f>
        <v>8</v>
      </c>
      <c r="N30" s="126">
        <f>COUNTIF(C30:I35,"UTM")</f>
        <v>5</v>
      </c>
      <c r="O30" s="126">
        <f>COUNTIF(C30:I35,"UEM")</f>
        <v>3</v>
      </c>
      <c r="P30" s="130"/>
    </row>
    <row r="31" spans="1:16" ht="18.75">
      <c r="A31" s="168">
        <f t="shared" si="0"/>
        <v>90000220</v>
      </c>
      <c r="B31" s="39">
        <f>IF(B30&lt;A31,B30+1," ")</f>
        <v>90000053</v>
      </c>
      <c r="C31" s="170" t="s">
        <v>80</v>
      </c>
      <c r="D31" s="39">
        <f>IF(D32&lt;A31,D32+1," ")</f>
        <v>90000056</v>
      </c>
      <c r="E31" s="170" t="s">
        <v>80</v>
      </c>
      <c r="F31" s="39">
        <f>IF(F30&lt;A31,F30+1," ")</f>
        <v>90000065</v>
      </c>
      <c r="G31" s="170" t="s">
        <v>80</v>
      </c>
      <c r="H31" s="39">
        <f>IF(H32&lt;A31,H32+1," ")</f>
        <v>90000068</v>
      </c>
      <c r="I31" s="170" t="s">
        <v>80</v>
      </c>
      <c r="J31" s="42"/>
      <c r="K31" s="43"/>
      <c r="L31" s="44" t="s">
        <v>75</v>
      </c>
      <c r="M31" s="40">
        <f>M29+M30</f>
        <v>12</v>
      </c>
      <c r="P31" s="130"/>
    </row>
    <row r="32" spans="1:16" ht="18.75">
      <c r="A32" s="168">
        <f t="shared" si="0"/>
        <v>90000220</v>
      </c>
      <c r="B32" s="39">
        <f>IF(B31&lt;A32,B31+1," ")</f>
        <v>90000054</v>
      </c>
      <c r="C32" s="170" t="s">
        <v>81</v>
      </c>
      <c r="D32" s="39">
        <f>IF(B32&lt;A32,B32+1," ")</f>
        <v>90000055</v>
      </c>
      <c r="E32" s="170" t="s">
        <v>81</v>
      </c>
      <c r="F32" s="39">
        <f>IF(F31&lt;A32,F31+1," ")</f>
        <v>90000066</v>
      </c>
      <c r="G32" s="170" t="s">
        <v>80</v>
      </c>
      <c r="H32" s="39">
        <f>IF(F32&lt;A32,F32+1," ")</f>
        <v>90000067</v>
      </c>
      <c r="I32" s="170" t="s">
        <v>81</v>
      </c>
      <c r="J32" s="42" t="s">
        <v>70</v>
      </c>
      <c r="K32" s="43">
        <f>O27+O28+O29+O30</f>
        <v>11</v>
      </c>
      <c r="L32" s="43" t="s">
        <v>69</v>
      </c>
      <c r="M32" s="40">
        <f>N27+N28+N29+N30</f>
        <v>13</v>
      </c>
      <c r="P32" s="130"/>
    </row>
    <row r="33" spans="1:16" ht="18.75">
      <c r="A33" s="168">
        <f t="shared" si="0"/>
        <v>90000220</v>
      </c>
      <c r="P33" s="130"/>
    </row>
    <row r="34" spans="1:16" ht="18.75">
      <c r="A34" s="168">
        <f t="shared" si="0"/>
        <v>90000220</v>
      </c>
      <c r="B34" s="4" t="s">
        <v>85</v>
      </c>
      <c r="E34" s="377"/>
      <c r="F34" s="377"/>
      <c r="G34" s="377"/>
      <c r="H34" s="377"/>
      <c r="P34" s="130"/>
    </row>
    <row r="35" spans="1:16" ht="15.75">
      <c r="A35" s="168">
        <f t="shared" si="0"/>
        <v>90000220</v>
      </c>
      <c r="B35" s="378" t="s">
        <v>66</v>
      </c>
      <c r="C35" s="379"/>
      <c r="D35" s="379"/>
      <c r="E35" s="379"/>
      <c r="F35" s="379"/>
      <c r="G35" s="379"/>
      <c r="H35" s="379"/>
      <c r="I35" s="380"/>
      <c r="J35" s="378" t="s">
        <v>67</v>
      </c>
      <c r="K35" s="379"/>
      <c r="L35" s="379"/>
      <c r="M35" s="380"/>
      <c r="P35" s="130"/>
    </row>
    <row r="36" spans="1:16" ht="18.75">
      <c r="A36" s="168">
        <f t="shared" si="0"/>
        <v>90000220</v>
      </c>
      <c r="B36" s="39">
        <f>IF(H27&lt;A36,H27+1," ")</f>
        <v>90000073</v>
      </c>
      <c r="C36" s="170" t="s">
        <v>76</v>
      </c>
      <c r="D36" s="39">
        <f>IF(D37&lt;A36,D37+1," ")</f>
        <v>90000084</v>
      </c>
      <c r="E36" s="170" t="s">
        <v>68</v>
      </c>
      <c r="F36" s="39">
        <f>IF(D36&lt;A36,D36+1," ")</f>
        <v>90000085</v>
      </c>
      <c r="G36" s="170" t="s">
        <v>76</v>
      </c>
      <c r="H36" s="39">
        <f>IF(H37&lt;A36,H37+1," ")</f>
        <v>90000096</v>
      </c>
      <c r="I36" s="170" t="s">
        <v>68</v>
      </c>
      <c r="J36" s="42"/>
      <c r="K36" s="43"/>
      <c r="L36" s="44" t="s">
        <v>71</v>
      </c>
      <c r="M36" s="40">
        <f>N36+O36</f>
        <v>4</v>
      </c>
      <c r="N36" s="126">
        <f>COUNTIF(C36:I41,"TM")</f>
        <v>2</v>
      </c>
      <c r="O36" s="126">
        <f>COUNTIF(C36:I41,"EM")</f>
        <v>2</v>
      </c>
      <c r="P36" s="130"/>
    </row>
    <row r="37" spans="1:16" ht="18.75">
      <c r="A37" s="168">
        <f t="shared" si="0"/>
        <v>90000220</v>
      </c>
      <c r="B37" s="39">
        <f>IF(B36&lt;A37,B36+1," ")</f>
        <v>90000074</v>
      </c>
      <c r="C37" s="170" t="s">
        <v>77</v>
      </c>
      <c r="D37" s="39">
        <f>IF(D38&lt;A37,D38+1," ")</f>
        <v>90000083</v>
      </c>
      <c r="E37" s="170" t="s">
        <v>77</v>
      </c>
      <c r="F37" s="39">
        <f>IF(F36&lt;A37,F36+1," ")</f>
        <v>90000086</v>
      </c>
      <c r="G37" s="170" t="s">
        <v>77</v>
      </c>
      <c r="H37" s="39">
        <f>IF(H38&lt;A37,H38+1," ")</f>
        <v>90000095</v>
      </c>
      <c r="I37" s="170" t="s">
        <v>77</v>
      </c>
      <c r="J37" s="42"/>
      <c r="K37" s="43"/>
      <c r="L37" s="44" t="s">
        <v>72</v>
      </c>
      <c r="M37" s="40">
        <f>N37+O37</f>
        <v>8</v>
      </c>
      <c r="N37" s="126">
        <f>COUNTIF(C36:I41,"CTM")</f>
        <v>4</v>
      </c>
      <c r="O37" s="126">
        <f>COUNTIF(C36:I41,"CEM")</f>
        <v>4</v>
      </c>
      <c r="P37" s="130"/>
    </row>
    <row r="38" spans="1:16" ht="18.75">
      <c r="A38" s="168">
        <f t="shared" si="0"/>
        <v>90000220</v>
      </c>
      <c r="B38" s="39">
        <f>IF(B37&lt;A38,B37+1," ")</f>
        <v>90000075</v>
      </c>
      <c r="C38" s="170" t="s">
        <v>78</v>
      </c>
      <c r="D38" s="39">
        <f>IF(D39&lt;A38,D39+1," ")</f>
        <v>90000082</v>
      </c>
      <c r="E38" s="170" t="s">
        <v>78</v>
      </c>
      <c r="F38" s="39">
        <f>IF(F37&lt;A38,F37+1," ")</f>
        <v>90000087</v>
      </c>
      <c r="G38" s="170" t="s">
        <v>78</v>
      </c>
      <c r="H38" s="39">
        <f>IF(H39&lt;A38,H39+1," ")</f>
        <v>90000094</v>
      </c>
      <c r="I38" s="170" t="s">
        <v>78</v>
      </c>
      <c r="J38" s="42"/>
      <c r="K38" s="43"/>
      <c r="L38" s="44" t="s">
        <v>73</v>
      </c>
      <c r="M38" s="40">
        <f>N38+O38</f>
        <v>4</v>
      </c>
      <c r="N38" s="126">
        <f>COUNTIF(C38:I43,"HTM")</f>
        <v>0</v>
      </c>
      <c r="O38" s="126">
        <f>COUNTIF(C38:I43,"HEM")</f>
        <v>4</v>
      </c>
      <c r="P38" s="130"/>
    </row>
    <row r="39" spans="1:16" ht="18.75">
      <c r="A39" s="168">
        <f t="shared" si="0"/>
        <v>90000220</v>
      </c>
      <c r="B39" s="39">
        <f>IF(B38&lt;A39,B38+1," ")</f>
        <v>90000076</v>
      </c>
      <c r="C39" s="170" t="s">
        <v>79</v>
      </c>
      <c r="D39" s="39">
        <f>IF(D40&lt;A39,D40+1," ")</f>
        <v>90000081</v>
      </c>
      <c r="E39" s="170" t="s">
        <v>79</v>
      </c>
      <c r="F39" s="39">
        <f>IF(F38&lt;A39,F38+1," ")</f>
        <v>90000088</v>
      </c>
      <c r="G39" s="170" t="s">
        <v>79</v>
      </c>
      <c r="H39" s="39">
        <f>IF(H40&lt;A39,H40+1," ")</f>
        <v>90000093</v>
      </c>
      <c r="I39" s="170" t="s">
        <v>79</v>
      </c>
      <c r="J39" s="42"/>
      <c r="K39" s="43"/>
      <c r="L39" s="44" t="s">
        <v>74</v>
      </c>
      <c r="M39" s="40">
        <f>N39+O39</f>
        <v>8</v>
      </c>
      <c r="N39" s="126">
        <f>COUNTIF(C39:I44,"UTM")</f>
        <v>4</v>
      </c>
      <c r="O39" s="126">
        <f>COUNTIF(C39:I44,"UEM")</f>
        <v>4</v>
      </c>
      <c r="P39" s="130"/>
    </row>
    <row r="40" spans="1:16" ht="18.75">
      <c r="A40" s="168">
        <f t="shared" si="0"/>
        <v>90000220</v>
      </c>
      <c r="B40" s="39">
        <f>IF(B39&lt;A40,B39+1," ")</f>
        <v>90000077</v>
      </c>
      <c r="C40" s="170" t="s">
        <v>80</v>
      </c>
      <c r="D40" s="39">
        <f>IF(D41&lt;A40,D41+1," ")</f>
        <v>90000080</v>
      </c>
      <c r="E40" s="170" t="s">
        <v>80</v>
      </c>
      <c r="F40" s="39">
        <f>IF(F39&lt;A40,F39+1," ")</f>
        <v>90000089</v>
      </c>
      <c r="G40" s="170" t="s">
        <v>80</v>
      </c>
      <c r="H40" s="39">
        <f>IF(H41&lt;A40,H41+1," ")</f>
        <v>90000092</v>
      </c>
      <c r="I40" s="170" t="s">
        <v>80</v>
      </c>
      <c r="J40" s="42"/>
      <c r="K40" s="43"/>
      <c r="L40" s="44" t="s">
        <v>75</v>
      </c>
      <c r="M40" s="40">
        <f>M38+M39</f>
        <v>12</v>
      </c>
      <c r="P40" s="130"/>
    </row>
    <row r="41" spans="1:16" ht="18.75">
      <c r="A41" s="168">
        <f t="shared" si="0"/>
        <v>90000220</v>
      </c>
      <c r="B41" s="39">
        <f>IF(B40&lt;A41,B40+1," ")</f>
        <v>90000078</v>
      </c>
      <c r="C41" s="170" t="s">
        <v>81</v>
      </c>
      <c r="D41" s="39">
        <f>IF(B41&lt;A41,B41+1," ")</f>
        <v>90000079</v>
      </c>
      <c r="E41" s="170" t="s">
        <v>81</v>
      </c>
      <c r="F41" s="39">
        <f>IF(F40&lt;A41,F40+1," ")</f>
        <v>90000090</v>
      </c>
      <c r="G41" s="170" t="s">
        <v>81</v>
      </c>
      <c r="H41" s="39">
        <f>IF(F41&lt;A41,F41+1," ")</f>
        <v>90000091</v>
      </c>
      <c r="I41" s="170" t="s">
        <v>81</v>
      </c>
      <c r="J41" s="42" t="s">
        <v>70</v>
      </c>
      <c r="K41" s="43">
        <f>O36+O37+O38+O39</f>
        <v>14</v>
      </c>
      <c r="L41" s="43" t="s">
        <v>69</v>
      </c>
      <c r="M41" s="40">
        <f>N36+N37+N38+N39</f>
        <v>10</v>
      </c>
      <c r="P41" s="130"/>
    </row>
    <row r="42" spans="1:16" ht="18.75">
      <c r="A42" s="168">
        <f t="shared" si="0"/>
        <v>90000220</v>
      </c>
      <c r="P42" s="130"/>
    </row>
    <row r="43" spans="1:16" ht="18.75">
      <c r="A43" s="168">
        <f t="shared" si="0"/>
        <v>90000220</v>
      </c>
      <c r="B43" s="4" t="s">
        <v>86</v>
      </c>
      <c r="E43" s="377"/>
      <c r="F43" s="377"/>
      <c r="G43" s="377"/>
      <c r="H43" s="377"/>
      <c r="P43" s="130"/>
    </row>
    <row r="44" spans="1:16" ht="15.75">
      <c r="A44" s="168">
        <f t="shared" si="0"/>
        <v>90000220</v>
      </c>
      <c r="B44" s="378" t="s">
        <v>66</v>
      </c>
      <c r="C44" s="379"/>
      <c r="D44" s="379"/>
      <c r="E44" s="379"/>
      <c r="F44" s="379"/>
      <c r="G44" s="379"/>
      <c r="H44" s="379"/>
      <c r="I44" s="380"/>
      <c r="J44" s="378" t="s">
        <v>67</v>
      </c>
      <c r="K44" s="379"/>
      <c r="L44" s="379"/>
      <c r="M44" s="380"/>
      <c r="P44" s="130"/>
    </row>
    <row r="45" spans="1:16" ht="18.75">
      <c r="A45" s="168">
        <f t="shared" si="0"/>
        <v>90000220</v>
      </c>
      <c r="B45" s="39">
        <f>IF(H36&lt;A45,H36+1," ")</f>
        <v>90000097</v>
      </c>
      <c r="C45" s="170" t="s">
        <v>76</v>
      </c>
      <c r="D45" s="39">
        <f>IF(D46&lt;A45,D46+1," ")</f>
        <v>90000108</v>
      </c>
      <c r="E45" s="170" t="s">
        <v>68</v>
      </c>
      <c r="F45" s="39">
        <f>IF(D45&lt;A45,D45+1," ")</f>
        <v>90000109</v>
      </c>
      <c r="G45" s="170" t="s">
        <v>76</v>
      </c>
      <c r="H45" s="39">
        <f>IF(H46&lt;A45,H46+1," ")</f>
        <v>90000120</v>
      </c>
      <c r="I45" s="170" t="s">
        <v>68</v>
      </c>
      <c r="J45" s="42"/>
      <c r="K45" s="43"/>
      <c r="L45" s="44" t="s">
        <v>71</v>
      </c>
      <c r="M45" s="40">
        <f>N45+O45</f>
        <v>4</v>
      </c>
      <c r="N45" s="126">
        <f>COUNTIF(C45:I50,"TM")</f>
        <v>2</v>
      </c>
      <c r="O45" s="126">
        <f>COUNTIF(C45:I50,"EM")</f>
        <v>2</v>
      </c>
      <c r="P45" s="130"/>
    </row>
    <row r="46" spans="1:16" ht="18.75">
      <c r="A46" s="168">
        <f t="shared" si="0"/>
        <v>90000220</v>
      </c>
      <c r="B46" s="39">
        <f>IF(B45&lt;A46,B45+1," ")</f>
        <v>90000098</v>
      </c>
      <c r="C46" s="170" t="s">
        <v>77</v>
      </c>
      <c r="D46" s="39">
        <f>IF(D47&lt;A46,D47+1," ")</f>
        <v>90000107</v>
      </c>
      <c r="E46" s="170" t="s">
        <v>77</v>
      </c>
      <c r="F46" s="39">
        <f>IF(F45&lt;A46,F45+1," ")</f>
        <v>90000110</v>
      </c>
      <c r="G46" s="170" t="s">
        <v>77</v>
      </c>
      <c r="H46" s="39">
        <f>IF(H47&lt;A46,H47+1," ")</f>
        <v>90000119</v>
      </c>
      <c r="I46" s="170" t="s">
        <v>77</v>
      </c>
      <c r="J46" s="42"/>
      <c r="K46" s="43"/>
      <c r="L46" s="44" t="s">
        <v>72</v>
      </c>
      <c r="M46" s="40">
        <f>N46+O46</f>
        <v>8</v>
      </c>
      <c r="N46" s="126">
        <f>COUNTIF(C45:I50,"CTM")</f>
        <v>4</v>
      </c>
      <c r="O46" s="126">
        <f>COUNTIF(C45:I50,"CEM")</f>
        <v>4</v>
      </c>
      <c r="P46" s="130"/>
    </row>
    <row r="47" spans="1:16" ht="18.75">
      <c r="A47" s="168">
        <f t="shared" si="0"/>
        <v>90000220</v>
      </c>
      <c r="B47" s="39">
        <f>IF(B46&lt;A47,B46+1," ")</f>
        <v>90000099</v>
      </c>
      <c r="C47" s="170" t="s">
        <v>78</v>
      </c>
      <c r="D47" s="39">
        <f>IF(D48&lt;A47,D48+1," ")</f>
        <v>90000106</v>
      </c>
      <c r="E47" s="170" t="s">
        <v>78</v>
      </c>
      <c r="F47" s="39">
        <f>IF(F46&lt;A47,F46+1," ")</f>
        <v>90000111</v>
      </c>
      <c r="G47" s="170" t="s">
        <v>78</v>
      </c>
      <c r="H47" s="39">
        <f>IF(H48&lt;A47,H48+1," ")</f>
        <v>90000118</v>
      </c>
      <c r="I47" s="170" t="s">
        <v>78</v>
      </c>
      <c r="J47" s="42"/>
      <c r="K47" s="43"/>
      <c r="L47" s="44" t="s">
        <v>73</v>
      </c>
      <c r="M47" s="40">
        <f>N47+O47</f>
        <v>4</v>
      </c>
      <c r="N47" s="126">
        <f>COUNTIF(C47:I52,"HTM")</f>
        <v>0</v>
      </c>
      <c r="O47" s="126">
        <f>COUNTIF(C47:I52,"HEM")</f>
        <v>4</v>
      </c>
      <c r="P47" s="130"/>
    </row>
    <row r="48" spans="1:16" ht="18.75">
      <c r="A48" s="168">
        <f t="shared" si="0"/>
        <v>90000220</v>
      </c>
      <c r="B48" s="39">
        <f>IF(B47&lt;A48,B47+1," ")</f>
        <v>90000100</v>
      </c>
      <c r="C48" s="170" t="s">
        <v>79</v>
      </c>
      <c r="D48" s="39">
        <f>IF(D49&lt;A48,D49+1," ")</f>
        <v>90000105</v>
      </c>
      <c r="E48" s="170" t="s">
        <v>79</v>
      </c>
      <c r="F48" s="39">
        <f>IF(F47&lt;A48,F47+1," ")</f>
        <v>90000112</v>
      </c>
      <c r="G48" s="170" t="s">
        <v>79</v>
      </c>
      <c r="H48" s="39">
        <f>IF(H49&lt;A48,H49+1," ")</f>
        <v>90000117</v>
      </c>
      <c r="I48" s="170" t="s">
        <v>79</v>
      </c>
      <c r="J48" s="42"/>
      <c r="K48" s="43"/>
      <c r="L48" s="44" t="s">
        <v>74</v>
      </c>
      <c r="M48" s="40">
        <f>N48+O48</f>
        <v>8</v>
      </c>
      <c r="N48" s="126">
        <f>COUNTIF(C48:I53,"UTM")</f>
        <v>4</v>
      </c>
      <c r="O48" s="126">
        <f>COUNTIF(C48:I53,"UEM")</f>
        <v>4</v>
      </c>
      <c r="P48" s="130"/>
    </row>
    <row r="49" spans="1:16" ht="18.75">
      <c r="A49" s="168">
        <f t="shared" si="0"/>
        <v>90000220</v>
      </c>
      <c r="B49" s="39">
        <f>IF(B48&lt;A49,B48+1," ")</f>
        <v>90000101</v>
      </c>
      <c r="C49" s="170" t="s">
        <v>80</v>
      </c>
      <c r="D49" s="39">
        <f>IF(D50&lt;A49,D50+1," ")</f>
        <v>90000104</v>
      </c>
      <c r="E49" s="170" t="s">
        <v>80</v>
      </c>
      <c r="F49" s="39">
        <f>IF(F48&lt;A49,F48+1," ")</f>
        <v>90000113</v>
      </c>
      <c r="G49" s="170" t="s">
        <v>80</v>
      </c>
      <c r="H49" s="39">
        <f>IF(H50&lt;A49,H50+1," ")</f>
        <v>90000116</v>
      </c>
      <c r="I49" s="170" t="s">
        <v>80</v>
      </c>
      <c r="J49" s="42"/>
      <c r="K49" s="43"/>
      <c r="L49" s="44" t="s">
        <v>75</v>
      </c>
      <c r="M49" s="40">
        <f>M47+M48</f>
        <v>12</v>
      </c>
      <c r="P49" s="130"/>
    </row>
    <row r="50" spans="1:16" ht="18.75">
      <c r="A50" s="168">
        <f t="shared" si="0"/>
        <v>90000220</v>
      </c>
      <c r="B50" s="39">
        <f>IF(B49&lt;A50,B49+1," ")</f>
        <v>90000102</v>
      </c>
      <c r="C50" s="170" t="s">
        <v>81</v>
      </c>
      <c r="D50" s="39">
        <f>IF(B50&lt;A50,B50+1," ")</f>
        <v>90000103</v>
      </c>
      <c r="E50" s="170" t="s">
        <v>81</v>
      </c>
      <c r="F50" s="39">
        <f>IF(F49&lt;A50,F49+1," ")</f>
        <v>90000114</v>
      </c>
      <c r="G50" s="170" t="s">
        <v>81</v>
      </c>
      <c r="H50" s="39">
        <f>IF(F50&lt;A50,F50+1," ")</f>
        <v>90000115</v>
      </c>
      <c r="I50" s="170" t="s">
        <v>81</v>
      </c>
      <c r="J50" s="42" t="s">
        <v>70</v>
      </c>
      <c r="K50" s="43">
        <f>O45+O46+O47+O48</f>
        <v>14</v>
      </c>
      <c r="L50" s="43" t="s">
        <v>69</v>
      </c>
      <c r="M50" s="40">
        <f>N45+N46+N47+N48</f>
        <v>10</v>
      </c>
      <c r="P50" s="130"/>
    </row>
    <row r="51" spans="1:16" ht="18.75">
      <c r="A51" s="168">
        <f t="shared" si="0"/>
        <v>90000220</v>
      </c>
      <c r="P51" s="130"/>
    </row>
    <row r="52" spans="1:16" ht="18.75">
      <c r="A52" s="168">
        <f t="shared" si="0"/>
        <v>90000220</v>
      </c>
      <c r="B52" s="4" t="s">
        <v>87</v>
      </c>
      <c r="E52" s="377"/>
      <c r="F52" s="377"/>
      <c r="G52" s="377"/>
      <c r="H52" s="377"/>
      <c r="P52" s="130"/>
    </row>
    <row r="53" spans="1:16" ht="15.75">
      <c r="A53" s="168">
        <f t="shared" si="0"/>
        <v>90000220</v>
      </c>
      <c r="B53" s="378" t="s">
        <v>66</v>
      </c>
      <c r="C53" s="379"/>
      <c r="D53" s="379"/>
      <c r="E53" s="379"/>
      <c r="F53" s="379"/>
      <c r="G53" s="379"/>
      <c r="H53" s="379"/>
      <c r="I53" s="380"/>
      <c r="J53" s="378" t="s">
        <v>67</v>
      </c>
      <c r="K53" s="379"/>
      <c r="L53" s="379"/>
      <c r="M53" s="380"/>
      <c r="P53" s="130"/>
    </row>
    <row r="54" spans="1:16" ht="18.75">
      <c r="A54" s="168">
        <f t="shared" si="0"/>
        <v>90000220</v>
      </c>
      <c r="B54" s="39">
        <f>IF(H45&lt;A54,H45+1," ")</f>
        <v>90000121</v>
      </c>
      <c r="C54" s="170" t="s">
        <v>76</v>
      </c>
      <c r="D54" s="39">
        <f>IF(D55&lt;A54,D55+1," ")</f>
        <v>90000132</v>
      </c>
      <c r="E54" s="170" t="s">
        <v>68</v>
      </c>
      <c r="F54" s="39">
        <f>IF(D54&lt;A54,D54+1," ")</f>
        <v>90000133</v>
      </c>
      <c r="G54" s="170" t="s">
        <v>76</v>
      </c>
      <c r="H54" s="39">
        <f>IF(H55&lt;A54,H55+1," ")</f>
        <v>90000144</v>
      </c>
      <c r="I54" s="170" t="s">
        <v>68</v>
      </c>
      <c r="J54" s="42"/>
      <c r="K54" s="43"/>
      <c r="L54" s="44" t="s">
        <v>71</v>
      </c>
      <c r="M54" s="40">
        <f>N54+O54</f>
        <v>4</v>
      </c>
      <c r="N54" s="126">
        <f>COUNTIF(C54:I59,"TM")</f>
        <v>2</v>
      </c>
      <c r="O54" s="126">
        <f>COUNTIF(C54:I59,"EM")</f>
        <v>2</v>
      </c>
      <c r="P54" s="130"/>
    </row>
    <row r="55" spans="1:16" ht="18.75">
      <c r="A55" s="168">
        <f t="shared" si="0"/>
        <v>90000220</v>
      </c>
      <c r="B55" s="39">
        <f>IF(B54&lt;A55,B54+1," ")</f>
        <v>90000122</v>
      </c>
      <c r="C55" s="170" t="s">
        <v>77</v>
      </c>
      <c r="D55" s="39">
        <f>IF(D56&lt;A55,D56+1," ")</f>
        <v>90000131</v>
      </c>
      <c r="E55" s="170" t="s">
        <v>77</v>
      </c>
      <c r="F55" s="39">
        <f>IF(F54&lt;A55,F54+1," ")</f>
        <v>90000134</v>
      </c>
      <c r="G55" s="170" t="s">
        <v>77</v>
      </c>
      <c r="H55" s="39">
        <f>IF(H56&lt;A55,H56+1," ")</f>
        <v>90000143</v>
      </c>
      <c r="I55" s="170" t="s">
        <v>77</v>
      </c>
      <c r="J55" s="42"/>
      <c r="K55" s="43"/>
      <c r="L55" s="44" t="s">
        <v>72</v>
      </c>
      <c r="M55" s="40">
        <f>N55+O55</f>
        <v>8</v>
      </c>
      <c r="N55" s="126">
        <f>COUNTIF(C54:I59,"CTM")</f>
        <v>4</v>
      </c>
      <c r="O55" s="126">
        <f>COUNTIF(C54:I59,"CEM")</f>
        <v>4</v>
      </c>
      <c r="P55" s="130"/>
    </row>
    <row r="56" spans="1:16" ht="18.75">
      <c r="A56" s="168">
        <f t="shared" si="0"/>
        <v>90000220</v>
      </c>
      <c r="B56" s="39">
        <f>IF(B55&lt;A56,B55+1," ")</f>
        <v>90000123</v>
      </c>
      <c r="C56" s="170" t="s">
        <v>78</v>
      </c>
      <c r="D56" s="39">
        <f>IF(D57&lt;A56,D57+1," ")</f>
        <v>90000130</v>
      </c>
      <c r="E56" s="170" t="s">
        <v>78</v>
      </c>
      <c r="F56" s="39">
        <f>IF(F55&lt;A56,F55+1," ")</f>
        <v>90000135</v>
      </c>
      <c r="G56" s="170" t="s">
        <v>78</v>
      </c>
      <c r="H56" s="39">
        <f>IF(H57&lt;A56,H57+1," ")</f>
        <v>90000142</v>
      </c>
      <c r="I56" s="170" t="s">
        <v>78</v>
      </c>
      <c r="J56" s="42"/>
      <c r="K56" s="43"/>
      <c r="L56" s="44" t="s">
        <v>73</v>
      </c>
      <c r="M56" s="40">
        <f>N56+O56</f>
        <v>4</v>
      </c>
      <c r="N56" s="126">
        <f>COUNTIF(C56:I61,"HTM")</f>
        <v>0</v>
      </c>
      <c r="O56" s="126">
        <f>COUNTIF(C56:I61,"HEM")</f>
        <v>4</v>
      </c>
      <c r="P56" s="130"/>
    </row>
    <row r="57" spans="1:16" ht="18.75">
      <c r="A57" s="168">
        <f t="shared" si="0"/>
        <v>90000220</v>
      </c>
      <c r="B57" s="39">
        <f>IF(B56&lt;A57,B56+1," ")</f>
        <v>90000124</v>
      </c>
      <c r="C57" s="170" t="s">
        <v>79</v>
      </c>
      <c r="D57" s="39">
        <f>IF(D58&lt;A57,D58+1," ")</f>
        <v>90000129</v>
      </c>
      <c r="E57" s="170" t="s">
        <v>79</v>
      </c>
      <c r="F57" s="39">
        <f>IF(F56&lt;A57,F56+1," ")</f>
        <v>90000136</v>
      </c>
      <c r="G57" s="170" t="s">
        <v>79</v>
      </c>
      <c r="H57" s="39">
        <f>IF(H58&lt;A57,H58+1," ")</f>
        <v>90000141</v>
      </c>
      <c r="I57" s="170" t="s">
        <v>79</v>
      </c>
      <c r="J57" s="42"/>
      <c r="K57" s="43"/>
      <c r="L57" s="44" t="s">
        <v>74</v>
      </c>
      <c r="M57" s="40">
        <f>N57+O57</f>
        <v>8</v>
      </c>
      <c r="N57" s="126">
        <f>COUNTIF(C57:I62,"UTM")</f>
        <v>4</v>
      </c>
      <c r="O57" s="126">
        <f>COUNTIF(C57:I62,"UEM")</f>
        <v>4</v>
      </c>
      <c r="P57" s="130"/>
    </row>
    <row r="58" spans="1:16" ht="18.75">
      <c r="A58" s="168">
        <f t="shared" si="0"/>
        <v>90000220</v>
      </c>
      <c r="B58" s="39">
        <f>IF(B57&lt;A58,B57+1," ")</f>
        <v>90000125</v>
      </c>
      <c r="C58" s="170" t="s">
        <v>80</v>
      </c>
      <c r="D58" s="39">
        <f>IF(D59&lt;A58,D59+1," ")</f>
        <v>90000128</v>
      </c>
      <c r="E58" s="170" t="s">
        <v>80</v>
      </c>
      <c r="F58" s="39">
        <f>IF(F57&lt;A58,F57+1," ")</f>
        <v>90000137</v>
      </c>
      <c r="G58" s="170" t="s">
        <v>80</v>
      </c>
      <c r="H58" s="39">
        <f>IF(H59&lt;A58,H59+1," ")</f>
        <v>90000140</v>
      </c>
      <c r="I58" s="170" t="s">
        <v>80</v>
      </c>
      <c r="J58" s="42"/>
      <c r="K58" s="43"/>
      <c r="L58" s="44" t="s">
        <v>75</v>
      </c>
      <c r="M58" s="40">
        <f>M56+M57</f>
        <v>12</v>
      </c>
      <c r="P58" s="130"/>
    </row>
    <row r="59" spans="1:16" ht="18.75">
      <c r="A59" s="168">
        <f t="shared" si="0"/>
        <v>90000220</v>
      </c>
      <c r="B59" s="39">
        <f>IF(B58&lt;A59,B58+1," ")</f>
        <v>90000126</v>
      </c>
      <c r="C59" s="170" t="s">
        <v>81</v>
      </c>
      <c r="D59" s="39">
        <f>IF(B59&lt;A59,B59+1," ")</f>
        <v>90000127</v>
      </c>
      <c r="E59" s="170" t="s">
        <v>81</v>
      </c>
      <c r="F59" s="39">
        <f>IF(F58&lt;A59,F58+1," ")</f>
        <v>90000138</v>
      </c>
      <c r="G59" s="170" t="s">
        <v>81</v>
      </c>
      <c r="H59" s="39">
        <f>IF(F59&lt;A59,F59+1," ")</f>
        <v>90000139</v>
      </c>
      <c r="I59" s="170" t="s">
        <v>81</v>
      </c>
      <c r="J59" s="42" t="s">
        <v>70</v>
      </c>
      <c r="K59" s="43">
        <f>O54+O55+O56+O57</f>
        <v>14</v>
      </c>
      <c r="L59" s="43" t="s">
        <v>69</v>
      </c>
      <c r="M59" s="40">
        <f>N54+N55+N56+N57</f>
        <v>10</v>
      </c>
      <c r="P59" s="130"/>
    </row>
    <row r="60" spans="1:16" ht="18.75">
      <c r="A60" s="168">
        <f t="shared" si="0"/>
        <v>90000220</v>
      </c>
      <c r="P60" s="130"/>
    </row>
    <row r="61" spans="1:16" ht="18.75">
      <c r="A61" s="168">
        <f t="shared" si="0"/>
        <v>90000220</v>
      </c>
      <c r="B61" s="4" t="s">
        <v>88</v>
      </c>
      <c r="E61" s="377"/>
      <c r="F61" s="377"/>
      <c r="G61" s="377"/>
      <c r="H61" s="377"/>
      <c r="P61" s="130"/>
    </row>
    <row r="62" spans="1:16" ht="15.75">
      <c r="A62" s="168">
        <f t="shared" si="0"/>
        <v>90000220</v>
      </c>
      <c r="B62" s="378" t="s">
        <v>66</v>
      </c>
      <c r="C62" s="379"/>
      <c r="D62" s="379"/>
      <c r="E62" s="379"/>
      <c r="F62" s="379"/>
      <c r="G62" s="379"/>
      <c r="H62" s="379"/>
      <c r="I62" s="46"/>
      <c r="J62" s="378" t="s">
        <v>67</v>
      </c>
      <c r="K62" s="379"/>
      <c r="L62" s="379"/>
      <c r="M62" s="380"/>
      <c r="P62" s="130"/>
    </row>
    <row r="63" spans="1:16" ht="18.75">
      <c r="A63" s="168">
        <f t="shared" si="0"/>
        <v>90000220</v>
      </c>
      <c r="B63" s="39">
        <f>IF(H54&lt;A63,H54+1," ")</f>
        <v>90000145</v>
      </c>
      <c r="C63" s="170" t="s">
        <v>76</v>
      </c>
      <c r="D63" s="39">
        <f>IF(D64&lt;A63,D64+1," ")</f>
        <v>90000156</v>
      </c>
      <c r="E63" s="170" t="s">
        <v>68</v>
      </c>
      <c r="F63" s="39">
        <f>IF(D63&lt;A63,D63+1," ")</f>
        <v>90000157</v>
      </c>
      <c r="G63" s="170" t="s">
        <v>76</v>
      </c>
      <c r="H63" s="39">
        <f>IF(H64&lt;A63,H64+1," ")</f>
        <v>90000168</v>
      </c>
      <c r="I63" s="170" t="s">
        <v>68</v>
      </c>
      <c r="J63" s="42"/>
      <c r="K63" s="43"/>
      <c r="L63" s="44" t="s">
        <v>71</v>
      </c>
      <c r="M63" s="40">
        <f>N63+O63</f>
        <v>4</v>
      </c>
      <c r="N63" s="126">
        <f>COUNTIF(C63:I68,"TM")</f>
        <v>2</v>
      </c>
      <c r="O63" s="126">
        <f>COUNTIF(C63:I68,"EM")</f>
        <v>2</v>
      </c>
      <c r="P63" s="130"/>
    </row>
    <row r="64" spans="1:16" ht="18.75">
      <c r="A64" s="168">
        <f t="shared" si="0"/>
        <v>90000220</v>
      </c>
      <c r="B64" s="39">
        <f>IF(B63&lt;A64,B63+1," ")</f>
        <v>90000146</v>
      </c>
      <c r="C64" s="170" t="s">
        <v>77</v>
      </c>
      <c r="D64" s="39">
        <f>IF(D65&lt;A64,D65+1," ")</f>
        <v>90000155</v>
      </c>
      <c r="E64" s="170" t="s">
        <v>77</v>
      </c>
      <c r="F64" s="39">
        <f>IF(F63&lt;A64,F63+1," ")</f>
        <v>90000158</v>
      </c>
      <c r="G64" s="170" t="s">
        <v>77</v>
      </c>
      <c r="H64" s="39">
        <f>IF(H65&lt;A64,H65+1," ")</f>
        <v>90000167</v>
      </c>
      <c r="I64" s="170" t="s">
        <v>77</v>
      </c>
      <c r="J64" s="42"/>
      <c r="K64" s="43"/>
      <c r="L64" s="44" t="s">
        <v>72</v>
      </c>
      <c r="M64" s="40">
        <f>N64+O64</f>
        <v>8</v>
      </c>
      <c r="N64" s="126">
        <f>COUNTIF(C63:I68,"CTM")</f>
        <v>4</v>
      </c>
      <c r="O64" s="126">
        <f>COUNTIF(C63:I68,"CEM")</f>
        <v>4</v>
      </c>
      <c r="P64" s="130"/>
    </row>
    <row r="65" spans="1:16" ht="18.75">
      <c r="A65" s="168">
        <f t="shared" si="0"/>
        <v>90000220</v>
      </c>
      <c r="B65" s="39">
        <f>IF(B64&lt;A65,B64+1," ")</f>
        <v>90000147</v>
      </c>
      <c r="C65" s="170" t="s">
        <v>78</v>
      </c>
      <c r="D65" s="39">
        <f>IF(D66&lt;A65,D66+1," ")</f>
        <v>90000154</v>
      </c>
      <c r="E65" s="170" t="s">
        <v>78</v>
      </c>
      <c r="F65" s="39">
        <f>IF(F64&lt;A65,F64+1," ")</f>
        <v>90000159</v>
      </c>
      <c r="G65" s="170" t="s">
        <v>78</v>
      </c>
      <c r="H65" s="39">
        <f>IF(H66&lt;A65,H66+1," ")</f>
        <v>90000166</v>
      </c>
      <c r="I65" s="170" t="s">
        <v>78</v>
      </c>
      <c r="J65" s="42"/>
      <c r="K65" s="43"/>
      <c r="L65" s="44" t="s">
        <v>73</v>
      </c>
      <c r="M65" s="40">
        <f>N65+O65</f>
        <v>4</v>
      </c>
      <c r="N65" s="126">
        <f>COUNTIF(C65:I70,"HTM")</f>
        <v>0</v>
      </c>
      <c r="O65" s="126">
        <f>COUNTIF(C65:I70,"HEM")</f>
        <v>4</v>
      </c>
      <c r="P65" s="130"/>
    </row>
    <row r="66" spans="1:16" ht="18.75">
      <c r="A66" s="168">
        <f t="shared" si="0"/>
        <v>90000220</v>
      </c>
      <c r="B66" s="39">
        <f>IF(B65&lt;A66,B65+1," ")</f>
        <v>90000148</v>
      </c>
      <c r="C66" s="170" t="s">
        <v>79</v>
      </c>
      <c r="D66" s="39">
        <f>IF(D67&lt;A66,D67+1," ")</f>
        <v>90000153</v>
      </c>
      <c r="E66" s="170" t="s">
        <v>79</v>
      </c>
      <c r="F66" s="39">
        <f>IF(F65&lt;A66,F65+1," ")</f>
        <v>90000160</v>
      </c>
      <c r="G66" s="170" t="s">
        <v>79</v>
      </c>
      <c r="H66" s="39">
        <f>IF(H67&lt;A66,H67+1," ")</f>
        <v>90000165</v>
      </c>
      <c r="I66" s="170" t="s">
        <v>79</v>
      </c>
      <c r="J66" s="42"/>
      <c r="K66" s="43"/>
      <c r="L66" s="44" t="s">
        <v>74</v>
      </c>
      <c r="M66" s="40">
        <f>N66+O66</f>
        <v>8</v>
      </c>
      <c r="N66" s="126">
        <f>COUNTIF(C66:I71,"UTM")</f>
        <v>4</v>
      </c>
      <c r="O66" s="126">
        <f>COUNTIF(C66:I71,"UEM")</f>
        <v>4</v>
      </c>
      <c r="P66" s="130"/>
    </row>
    <row r="67" spans="1:16" ht="18.75">
      <c r="A67" s="168">
        <f t="shared" si="0"/>
        <v>90000220</v>
      </c>
      <c r="B67" s="39">
        <f>IF(B66&lt;A67,B66+1," ")</f>
        <v>90000149</v>
      </c>
      <c r="C67" s="170" t="s">
        <v>80</v>
      </c>
      <c r="D67" s="39">
        <f>IF(D68&lt;A67,D68+1," ")</f>
        <v>90000152</v>
      </c>
      <c r="E67" s="170" t="s">
        <v>80</v>
      </c>
      <c r="F67" s="39">
        <f>IF(F66&lt;A67,F66+1," ")</f>
        <v>90000161</v>
      </c>
      <c r="G67" s="170" t="s">
        <v>80</v>
      </c>
      <c r="H67" s="39">
        <f>IF(H68&lt;A67,H68+1," ")</f>
        <v>90000164</v>
      </c>
      <c r="I67" s="170" t="s">
        <v>80</v>
      </c>
      <c r="J67" s="42"/>
      <c r="K67" s="43"/>
      <c r="L67" s="44" t="s">
        <v>75</v>
      </c>
      <c r="M67" s="40">
        <f>M65+M66</f>
        <v>12</v>
      </c>
      <c r="P67" s="130"/>
    </row>
    <row r="68" spans="1:16" ht="18.75">
      <c r="A68" s="168">
        <f t="shared" si="0"/>
        <v>90000220</v>
      </c>
      <c r="B68" s="39">
        <f>IF(B67&lt;A68,B67+1," ")</f>
        <v>90000150</v>
      </c>
      <c r="C68" s="170" t="s">
        <v>81</v>
      </c>
      <c r="D68" s="39">
        <f>IF(B68&lt;A68,B68+1," ")</f>
        <v>90000151</v>
      </c>
      <c r="E68" s="170" t="s">
        <v>81</v>
      </c>
      <c r="F68" s="39">
        <f>IF(F67&lt;A68,F67+1," ")</f>
        <v>90000162</v>
      </c>
      <c r="G68" s="170" t="s">
        <v>81</v>
      </c>
      <c r="H68" s="39">
        <f>IF(F68&lt;A68,F68+1," ")</f>
        <v>90000163</v>
      </c>
      <c r="I68" s="170" t="s">
        <v>81</v>
      </c>
      <c r="J68" s="42" t="s">
        <v>70</v>
      </c>
      <c r="K68" s="43">
        <f>O63+O64+O65+O66</f>
        <v>14</v>
      </c>
      <c r="L68" s="43" t="s">
        <v>69</v>
      </c>
      <c r="M68" s="40">
        <f>N63+N64+N65+N66</f>
        <v>10</v>
      </c>
      <c r="P68" s="130"/>
    </row>
    <row r="69" spans="1:16" ht="18.75">
      <c r="A69" s="168">
        <f t="shared" si="0"/>
        <v>90000220</v>
      </c>
      <c r="P69" s="130"/>
    </row>
    <row r="70" spans="1:16" ht="18.75">
      <c r="A70" s="168">
        <f t="shared" si="0"/>
        <v>90000220</v>
      </c>
      <c r="B70" s="4" t="s">
        <v>89</v>
      </c>
      <c r="E70" s="377"/>
      <c r="F70" s="377"/>
      <c r="G70" s="377"/>
      <c r="H70" s="377"/>
      <c r="P70" s="130"/>
    </row>
    <row r="71" spans="1:16" ht="15.75">
      <c r="A71" s="168">
        <f t="shared" si="0"/>
        <v>90000220</v>
      </c>
      <c r="B71" s="378" t="s">
        <v>66</v>
      </c>
      <c r="C71" s="379"/>
      <c r="D71" s="379"/>
      <c r="E71" s="379"/>
      <c r="F71" s="379"/>
      <c r="G71" s="379"/>
      <c r="H71" s="379"/>
      <c r="I71" s="380"/>
      <c r="J71" s="378" t="s">
        <v>67</v>
      </c>
      <c r="K71" s="379"/>
      <c r="L71" s="379"/>
      <c r="M71" s="380"/>
      <c r="P71" s="130"/>
    </row>
    <row r="72" spans="1:16" ht="18.75">
      <c r="A72" s="168">
        <f t="shared" si="0"/>
        <v>90000220</v>
      </c>
      <c r="B72" s="39">
        <f>IF(H63&lt;A72,H63+1," ")</f>
        <v>90000169</v>
      </c>
      <c r="C72" s="170" t="s">
        <v>76</v>
      </c>
      <c r="D72" s="39">
        <f>IF(D73&lt;A72,D73+1," ")</f>
        <v>90000180</v>
      </c>
      <c r="E72" s="170" t="s">
        <v>68</v>
      </c>
      <c r="F72" s="39">
        <f>IF(D72&lt;A72,D72+1," ")</f>
        <v>90000181</v>
      </c>
      <c r="G72" s="170" t="s">
        <v>76</v>
      </c>
      <c r="H72" s="39">
        <f>IF(H73&lt;A72,H73+1," ")</f>
        <v>90000192</v>
      </c>
      <c r="I72" s="170" t="s">
        <v>68</v>
      </c>
      <c r="J72" s="42"/>
      <c r="K72" s="43"/>
      <c r="L72" s="44" t="s">
        <v>71</v>
      </c>
      <c r="M72" s="40">
        <f>N72+O72</f>
        <v>4</v>
      </c>
      <c r="N72" s="126">
        <f>COUNTIF(C72:I77,"TM")</f>
        <v>2</v>
      </c>
      <c r="O72" s="126">
        <f>COUNTIF(C72:I77,"EM")</f>
        <v>2</v>
      </c>
      <c r="P72" s="130"/>
    </row>
    <row r="73" spans="1:16" ht="18.75">
      <c r="A73" s="168">
        <f t="shared" si="0"/>
        <v>90000220</v>
      </c>
      <c r="B73" s="39">
        <f>IF(B72&lt;A73,B72+1," ")</f>
        <v>90000170</v>
      </c>
      <c r="C73" s="170" t="s">
        <v>77</v>
      </c>
      <c r="D73" s="39">
        <f>IF(D74&lt;A73,D74+1," ")</f>
        <v>90000179</v>
      </c>
      <c r="E73" s="170" t="s">
        <v>77</v>
      </c>
      <c r="F73" s="39">
        <f>IF(F72&lt;A73,F72+1," ")</f>
        <v>90000182</v>
      </c>
      <c r="G73" s="170" t="s">
        <v>77</v>
      </c>
      <c r="H73" s="39">
        <f>IF(H74&lt;A73,H74+1," ")</f>
        <v>90000191</v>
      </c>
      <c r="I73" s="170" t="s">
        <v>77</v>
      </c>
      <c r="J73" s="42"/>
      <c r="K73" s="43"/>
      <c r="L73" s="44" t="s">
        <v>72</v>
      </c>
      <c r="M73" s="40">
        <f>N73+O73</f>
        <v>8</v>
      </c>
      <c r="N73" s="126">
        <f>COUNTIF(C72:I77,"CTM")</f>
        <v>4</v>
      </c>
      <c r="O73" s="126">
        <f>COUNTIF(C72:I77,"CEM")</f>
        <v>4</v>
      </c>
      <c r="P73" s="130"/>
    </row>
    <row r="74" spans="1:16" ht="18.75">
      <c r="A74" s="168">
        <f t="shared" si="0"/>
        <v>90000220</v>
      </c>
      <c r="B74" s="39">
        <f>IF(B73&lt;A74,B73+1," ")</f>
        <v>90000171</v>
      </c>
      <c r="C74" s="170" t="s">
        <v>78</v>
      </c>
      <c r="D74" s="39">
        <f>IF(D75&lt;A74,D75+1," ")</f>
        <v>90000178</v>
      </c>
      <c r="E74" s="170" t="s">
        <v>78</v>
      </c>
      <c r="F74" s="39">
        <f>IF(F73&lt;A74,F73+1," ")</f>
        <v>90000183</v>
      </c>
      <c r="G74" s="170" t="s">
        <v>78</v>
      </c>
      <c r="H74" s="39">
        <f>IF(H75&lt;A74,H75+1," ")</f>
        <v>90000190</v>
      </c>
      <c r="I74" s="170" t="s">
        <v>78</v>
      </c>
      <c r="J74" s="42"/>
      <c r="K74" s="43"/>
      <c r="L74" s="44" t="s">
        <v>73</v>
      </c>
      <c r="M74" s="40">
        <f>N74+O74</f>
        <v>4</v>
      </c>
      <c r="N74" s="126">
        <f>COUNTIF(C74:I79,"HTM")</f>
        <v>0</v>
      </c>
      <c r="O74" s="126">
        <f>COUNTIF(C74:I79,"HEM")</f>
        <v>4</v>
      </c>
      <c r="P74" s="130"/>
    </row>
    <row r="75" spans="1:16" ht="18.75">
      <c r="A75" s="168">
        <f t="shared" si="0"/>
        <v>90000220</v>
      </c>
      <c r="B75" s="39">
        <f>IF(B74&lt;A75,B74+1," ")</f>
        <v>90000172</v>
      </c>
      <c r="C75" s="170" t="s">
        <v>79</v>
      </c>
      <c r="D75" s="39">
        <f>IF(D76&lt;A75,D76+1," ")</f>
        <v>90000177</v>
      </c>
      <c r="E75" s="170" t="s">
        <v>79</v>
      </c>
      <c r="F75" s="39">
        <f>IF(F74&lt;A75,F74+1," ")</f>
        <v>90000184</v>
      </c>
      <c r="G75" s="170" t="s">
        <v>79</v>
      </c>
      <c r="H75" s="39">
        <f>IF(H76&lt;A75,H76+1," ")</f>
        <v>90000189</v>
      </c>
      <c r="I75" s="170" t="s">
        <v>79</v>
      </c>
      <c r="J75" s="42"/>
      <c r="K75" s="43"/>
      <c r="L75" s="44" t="s">
        <v>74</v>
      </c>
      <c r="M75" s="40">
        <f>N75+O75</f>
        <v>8</v>
      </c>
      <c r="N75" s="126">
        <f>COUNTIF(C75:I80,"UTM")</f>
        <v>4</v>
      </c>
      <c r="O75" s="126">
        <f>COUNTIF(C75:I80,"UEM")</f>
        <v>4</v>
      </c>
      <c r="P75" s="130"/>
    </row>
    <row r="76" spans="1:16" ht="18.75">
      <c r="A76" s="168">
        <f aca="true" t="shared" si="1" ref="A76:A139">A75</f>
        <v>90000220</v>
      </c>
      <c r="B76" s="39">
        <f>IF(B75&lt;A76,B75+1," ")</f>
        <v>90000173</v>
      </c>
      <c r="C76" s="170" t="s">
        <v>80</v>
      </c>
      <c r="D76" s="39">
        <f>IF(D77&lt;A76,D77+1," ")</f>
        <v>90000176</v>
      </c>
      <c r="E76" s="170" t="s">
        <v>80</v>
      </c>
      <c r="F76" s="39">
        <f>IF(F75&lt;A76,F75+1," ")</f>
        <v>90000185</v>
      </c>
      <c r="G76" s="170" t="s">
        <v>80</v>
      </c>
      <c r="H76" s="39">
        <f>IF(H77&lt;A76,H77+1," ")</f>
        <v>90000188</v>
      </c>
      <c r="I76" s="170" t="s">
        <v>80</v>
      </c>
      <c r="J76" s="42"/>
      <c r="K76" s="43"/>
      <c r="L76" s="44" t="s">
        <v>75</v>
      </c>
      <c r="M76" s="40">
        <f>M74+M75</f>
        <v>12</v>
      </c>
      <c r="P76" s="130"/>
    </row>
    <row r="77" spans="1:16" ht="18.75">
      <c r="A77" s="168">
        <f t="shared" si="1"/>
        <v>90000220</v>
      </c>
      <c r="B77" s="39">
        <f>IF(B76&lt;A77,B76+1," ")</f>
        <v>90000174</v>
      </c>
      <c r="C77" s="170" t="s">
        <v>81</v>
      </c>
      <c r="D77" s="39">
        <f>IF(B77&lt;A77,B77+1," ")</f>
        <v>90000175</v>
      </c>
      <c r="E77" s="170" t="s">
        <v>81</v>
      </c>
      <c r="F77" s="39">
        <f>IF(F76&lt;A77,F76+1," ")</f>
        <v>90000186</v>
      </c>
      <c r="G77" s="170" t="s">
        <v>81</v>
      </c>
      <c r="H77" s="39">
        <f>IF(F77&lt;A77,F77+1," ")</f>
        <v>90000187</v>
      </c>
      <c r="I77" s="170" t="s">
        <v>81</v>
      </c>
      <c r="J77" s="42" t="s">
        <v>70</v>
      </c>
      <c r="K77" s="43">
        <f>O72+O73+O74+O75</f>
        <v>14</v>
      </c>
      <c r="L77" s="43" t="s">
        <v>69</v>
      </c>
      <c r="M77" s="40">
        <f>N72+N73+N74+N75</f>
        <v>10</v>
      </c>
      <c r="P77" s="130"/>
    </row>
    <row r="78" spans="1:16" ht="18.75">
      <c r="A78" s="168">
        <f t="shared" si="1"/>
        <v>90000220</v>
      </c>
      <c r="P78" s="130"/>
    </row>
    <row r="79" spans="1:16" ht="18.75">
      <c r="A79" s="168">
        <f t="shared" si="1"/>
        <v>90000220</v>
      </c>
      <c r="B79" s="4" t="s">
        <v>90</v>
      </c>
      <c r="E79" s="377"/>
      <c r="F79" s="377"/>
      <c r="G79" s="377"/>
      <c r="H79" s="377"/>
      <c r="P79" s="130"/>
    </row>
    <row r="80" spans="1:16" ht="15.75">
      <c r="A80" s="168">
        <f t="shared" si="1"/>
        <v>90000220</v>
      </c>
      <c r="B80" s="378" t="s">
        <v>66</v>
      </c>
      <c r="C80" s="379"/>
      <c r="D80" s="379"/>
      <c r="E80" s="379"/>
      <c r="F80" s="379"/>
      <c r="G80" s="379"/>
      <c r="H80" s="379"/>
      <c r="I80" s="380"/>
      <c r="J80" s="378" t="s">
        <v>67</v>
      </c>
      <c r="K80" s="379"/>
      <c r="L80" s="379"/>
      <c r="M80" s="380"/>
      <c r="P80" s="130"/>
    </row>
    <row r="81" spans="1:16" ht="18.75">
      <c r="A81" s="168">
        <f t="shared" si="1"/>
        <v>90000220</v>
      </c>
      <c r="B81" s="39">
        <f>IF(H72&lt;A81,H72+1," ")</f>
        <v>90000193</v>
      </c>
      <c r="C81" s="170" t="s">
        <v>76</v>
      </c>
      <c r="D81" s="39">
        <f>IF(D82&lt;A81,D82+1," ")</f>
        <v>90000204</v>
      </c>
      <c r="E81" s="170" t="s">
        <v>68</v>
      </c>
      <c r="F81" s="39">
        <f>IF(D81&lt;A81,D81+1," ")</f>
        <v>90000205</v>
      </c>
      <c r="G81" s="170" t="s">
        <v>76</v>
      </c>
      <c r="H81" s="39">
        <f>IF(H82&lt;A81,H82+1," ")</f>
        <v>90000216</v>
      </c>
      <c r="I81" s="170" t="s">
        <v>68</v>
      </c>
      <c r="J81" s="42"/>
      <c r="K81" s="43"/>
      <c r="L81" s="44" t="s">
        <v>71</v>
      </c>
      <c r="M81" s="40">
        <f>N81+O81</f>
        <v>4</v>
      </c>
      <c r="N81" s="126">
        <f>COUNTIF(C81:I86,"TM")</f>
        <v>2</v>
      </c>
      <c r="O81" s="126">
        <f>COUNTIF(C81:I86,"EM")</f>
        <v>2</v>
      </c>
      <c r="P81" s="130"/>
    </row>
    <row r="82" spans="1:16" ht="18.75">
      <c r="A82" s="168">
        <f t="shared" si="1"/>
        <v>90000220</v>
      </c>
      <c r="B82" s="39">
        <f>IF(B81&lt;A82,B81+1," ")</f>
        <v>90000194</v>
      </c>
      <c r="C82" s="170" t="s">
        <v>77</v>
      </c>
      <c r="D82" s="39">
        <f>IF(D83&lt;A82,D83+1," ")</f>
        <v>90000203</v>
      </c>
      <c r="E82" s="170" t="s">
        <v>77</v>
      </c>
      <c r="F82" s="39">
        <f>IF(F81&lt;A82,F81+1," ")</f>
        <v>90000206</v>
      </c>
      <c r="G82" s="170" t="s">
        <v>77</v>
      </c>
      <c r="H82" s="39">
        <f>IF(H83&lt;A82,H83+1," ")</f>
        <v>90000215</v>
      </c>
      <c r="I82" s="170" t="s">
        <v>77</v>
      </c>
      <c r="J82" s="42"/>
      <c r="K82" s="43"/>
      <c r="L82" s="44" t="s">
        <v>72</v>
      </c>
      <c r="M82" s="40">
        <f>N82+O82</f>
        <v>8</v>
      </c>
      <c r="N82" s="126">
        <f>COUNTIF(C81:I86,"CTM")</f>
        <v>4</v>
      </c>
      <c r="O82" s="126">
        <f>COUNTIF(C81:I86,"CEM")</f>
        <v>4</v>
      </c>
      <c r="P82" s="130"/>
    </row>
    <row r="83" spans="1:16" ht="18.75">
      <c r="A83" s="168">
        <f t="shared" si="1"/>
        <v>90000220</v>
      </c>
      <c r="B83" s="39">
        <f>IF(B82&lt;A83,B82+1," ")</f>
        <v>90000195</v>
      </c>
      <c r="C83" s="170" t="s">
        <v>78</v>
      </c>
      <c r="D83" s="39">
        <f>IF(D84&lt;A83,D84+1," ")</f>
        <v>90000202</v>
      </c>
      <c r="E83" s="170" t="s">
        <v>78</v>
      </c>
      <c r="F83" s="39">
        <f>IF(F82&lt;A83,F82+1," ")</f>
        <v>90000207</v>
      </c>
      <c r="G83" s="170" t="s">
        <v>78</v>
      </c>
      <c r="H83" s="39">
        <f>IF(H84&lt;A83,H84+1," ")</f>
        <v>90000214</v>
      </c>
      <c r="I83" s="170" t="s">
        <v>78</v>
      </c>
      <c r="J83" s="42"/>
      <c r="K83" s="43"/>
      <c r="L83" s="44" t="s">
        <v>73</v>
      </c>
      <c r="M83" s="40">
        <f>N83+O83</f>
        <v>4</v>
      </c>
      <c r="N83" s="126">
        <f>COUNTIF(C83:I88,"HTM")</f>
        <v>0</v>
      </c>
      <c r="O83" s="126">
        <f>COUNTIF(C83:I88,"HEM")</f>
        <v>4</v>
      </c>
      <c r="P83" s="130"/>
    </row>
    <row r="84" spans="1:16" ht="18.75">
      <c r="A84" s="168">
        <f t="shared" si="1"/>
        <v>90000220</v>
      </c>
      <c r="B84" s="39">
        <f>IF(B83&lt;A84,B83+1," ")</f>
        <v>90000196</v>
      </c>
      <c r="C84" s="170" t="s">
        <v>79</v>
      </c>
      <c r="D84" s="39">
        <f>IF(D85&lt;A84,D85+1," ")</f>
        <v>90000201</v>
      </c>
      <c r="E84" s="170" t="s">
        <v>79</v>
      </c>
      <c r="F84" s="39">
        <f>IF(F83&lt;A84,F83+1," ")</f>
        <v>90000208</v>
      </c>
      <c r="G84" s="170" t="s">
        <v>79</v>
      </c>
      <c r="H84" s="39">
        <f>IF(H85&lt;A84,H85+1," ")</f>
        <v>90000213</v>
      </c>
      <c r="I84" s="170" t="s">
        <v>79</v>
      </c>
      <c r="J84" s="42"/>
      <c r="K84" s="43"/>
      <c r="L84" s="44" t="s">
        <v>74</v>
      </c>
      <c r="M84" s="40">
        <f>N84+O84</f>
        <v>8</v>
      </c>
      <c r="N84" s="126">
        <f>COUNTIF(C84:I89,"UTM")</f>
        <v>4</v>
      </c>
      <c r="O84" s="126">
        <f>COUNTIF(C84:I89,"UEM")</f>
        <v>4</v>
      </c>
      <c r="P84" s="130"/>
    </row>
    <row r="85" spans="1:16" ht="18.75">
      <c r="A85" s="168">
        <f t="shared" si="1"/>
        <v>90000220</v>
      </c>
      <c r="B85" s="39">
        <f>IF(B84&lt;A85,B84+1," ")</f>
        <v>90000197</v>
      </c>
      <c r="C85" s="170" t="s">
        <v>80</v>
      </c>
      <c r="D85" s="39">
        <f>IF(D86&lt;A85,D86+1," ")</f>
        <v>90000200</v>
      </c>
      <c r="E85" s="170" t="s">
        <v>80</v>
      </c>
      <c r="F85" s="39">
        <f>IF(F84&lt;A85,F84+1," ")</f>
        <v>90000209</v>
      </c>
      <c r="G85" s="170" t="s">
        <v>80</v>
      </c>
      <c r="H85" s="39">
        <f>IF(H86&lt;A85,H86+1," ")</f>
        <v>90000212</v>
      </c>
      <c r="I85" s="170" t="s">
        <v>80</v>
      </c>
      <c r="J85" s="42"/>
      <c r="K85" s="43"/>
      <c r="L85" s="44" t="s">
        <v>75</v>
      </c>
      <c r="M85" s="40">
        <f>M83+M84</f>
        <v>12</v>
      </c>
      <c r="P85" s="130"/>
    </row>
    <row r="86" spans="1:16" ht="18.75">
      <c r="A86" s="168">
        <f t="shared" si="1"/>
        <v>90000220</v>
      </c>
      <c r="B86" s="39">
        <f>IF(B85&lt;A86,B85+1," ")</f>
        <v>90000198</v>
      </c>
      <c r="C86" s="170" t="s">
        <v>81</v>
      </c>
      <c r="D86" s="39">
        <f>IF(B86&lt;A86,B86+1," ")</f>
        <v>90000199</v>
      </c>
      <c r="E86" s="170" t="s">
        <v>81</v>
      </c>
      <c r="F86" s="39">
        <f>IF(F85&lt;A86,F85+1," ")</f>
        <v>90000210</v>
      </c>
      <c r="G86" s="170" t="s">
        <v>81</v>
      </c>
      <c r="H86" s="39">
        <f>IF(F86&lt;A86,F86+1," ")</f>
        <v>90000211</v>
      </c>
      <c r="I86" s="170" t="s">
        <v>81</v>
      </c>
      <c r="J86" s="42" t="s">
        <v>70</v>
      </c>
      <c r="K86" s="43">
        <f>O81+O82+O83+O84</f>
        <v>14</v>
      </c>
      <c r="L86" s="43" t="s">
        <v>69</v>
      </c>
      <c r="M86" s="40">
        <f>N81+N82+N83+N84</f>
        <v>10</v>
      </c>
      <c r="P86" s="130"/>
    </row>
    <row r="87" spans="1:16" ht="18.75">
      <c r="A87" s="168">
        <f t="shared" si="1"/>
        <v>90000220</v>
      </c>
      <c r="P87" s="130"/>
    </row>
    <row r="88" spans="1:16" ht="18.75">
      <c r="A88" s="168">
        <f t="shared" si="1"/>
        <v>90000220</v>
      </c>
      <c r="B88" s="4" t="s">
        <v>91</v>
      </c>
      <c r="E88" s="377"/>
      <c r="F88" s="377"/>
      <c r="G88" s="377"/>
      <c r="H88" s="377"/>
      <c r="P88" s="130"/>
    </row>
    <row r="89" spans="1:16" ht="15.75">
      <c r="A89" s="168">
        <f t="shared" si="1"/>
        <v>90000220</v>
      </c>
      <c r="B89" s="378" t="s">
        <v>66</v>
      </c>
      <c r="C89" s="379"/>
      <c r="D89" s="379"/>
      <c r="E89" s="379"/>
      <c r="F89" s="379"/>
      <c r="G89" s="379"/>
      <c r="H89" s="379"/>
      <c r="I89" s="380"/>
      <c r="J89" s="378" t="s">
        <v>67</v>
      </c>
      <c r="K89" s="379"/>
      <c r="L89" s="379"/>
      <c r="M89" s="380"/>
      <c r="P89" s="130"/>
    </row>
    <row r="90" spans="1:16" ht="18.75">
      <c r="A90" s="168">
        <f t="shared" si="1"/>
        <v>90000220</v>
      </c>
      <c r="B90" s="39">
        <f>IF(H81&lt;A90,H81+1," ")</f>
        <v>90000217</v>
      </c>
      <c r="C90" s="170" t="s">
        <v>76</v>
      </c>
      <c r="D90" s="39" t="str">
        <f>IF(D91&lt;A90,D91+1," ")</f>
        <v> </v>
      </c>
      <c r="E90" s="170"/>
      <c r="F90" s="39" t="str">
        <f>IF(D90&lt;A90,D90+1," ")</f>
        <v> </v>
      </c>
      <c r="G90" s="170"/>
      <c r="H90" s="39" t="str">
        <f>IF(H91&lt;A90,H91+1," ")</f>
        <v> </v>
      </c>
      <c r="I90" s="170"/>
      <c r="J90" s="42"/>
      <c r="K90" s="43"/>
      <c r="L90" s="44" t="s">
        <v>71</v>
      </c>
      <c r="M90" s="40">
        <f>N90+O90</f>
        <v>1</v>
      </c>
      <c r="N90" s="126">
        <f>COUNTIF(C90:I95,"TM")</f>
        <v>1</v>
      </c>
      <c r="O90" s="126">
        <f>COUNTIF(C90:I95,"EM")</f>
        <v>0</v>
      </c>
      <c r="P90" s="130"/>
    </row>
    <row r="91" spans="1:16" ht="18.75">
      <c r="A91" s="168">
        <f t="shared" si="1"/>
        <v>90000220</v>
      </c>
      <c r="B91" s="39">
        <f>IF(B90&lt;A91,B90+1," ")</f>
        <v>90000218</v>
      </c>
      <c r="C91" s="170" t="s">
        <v>77</v>
      </c>
      <c r="D91" s="39" t="str">
        <f>IF(D92&lt;A91,D92+1," ")</f>
        <v> </v>
      </c>
      <c r="E91" s="170"/>
      <c r="F91" s="39" t="str">
        <f>IF(F90&lt;A91,F90+1," ")</f>
        <v> </v>
      </c>
      <c r="G91" s="170"/>
      <c r="H91" s="39" t="str">
        <f>IF(H92&lt;A91,H92+1," ")</f>
        <v> </v>
      </c>
      <c r="I91" s="170"/>
      <c r="J91" s="42"/>
      <c r="K91" s="43"/>
      <c r="L91" s="44" t="s">
        <v>72</v>
      </c>
      <c r="M91" s="40">
        <f>N91+O91</f>
        <v>2</v>
      </c>
      <c r="N91" s="126">
        <f>COUNTIF(C90:I95,"CTM")</f>
        <v>1</v>
      </c>
      <c r="O91" s="126">
        <f>COUNTIF(C90:I95,"CEM")</f>
        <v>1</v>
      </c>
      <c r="P91" s="130"/>
    </row>
    <row r="92" spans="1:16" ht="18.75">
      <c r="A92" s="168">
        <f t="shared" si="1"/>
        <v>90000220</v>
      </c>
      <c r="B92" s="39">
        <f>IF(B91&lt;A92,B91+1," ")</f>
        <v>90000219</v>
      </c>
      <c r="C92" s="170" t="s">
        <v>78</v>
      </c>
      <c r="D92" s="39" t="str">
        <f>IF(D93&lt;A92,D93+1," ")</f>
        <v> </v>
      </c>
      <c r="E92" s="170"/>
      <c r="F92" s="39" t="str">
        <f>IF(F91&lt;A92,F91+1," ")</f>
        <v> </v>
      </c>
      <c r="G92" s="170"/>
      <c r="H92" s="39" t="str">
        <f>IF(H93&lt;A92,H93+1," ")</f>
        <v> </v>
      </c>
      <c r="I92" s="170"/>
      <c r="J92" s="42"/>
      <c r="K92" s="43"/>
      <c r="L92" s="44" t="s">
        <v>73</v>
      </c>
      <c r="M92" s="40">
        <f>N92+O92</f>
        <v>1</v>
      </c>
      <c r="N92" s="126">
        <f>COUNTIF(C92:I97,"HTM")</f>
        <v>0</v>
      </c>
      <c r="O92" s="126">
        <f>COUNTIF(C92:I97,"HEM")</f>
        <v>1</v>
      </c>
      <c r="P92" s="130"/>
    </row>
    <row r="93" spans="1:16" ht="18.75">
      <c r="A93" s="168">
        <f t="shared" si="1"/>
        <v>90000220</v>
      </c>
      <c r="B93" s="39">
        <f>IF(B92&lt;A93,B92+1," ")</f>
        <v>90000220</v>
      </c>
      <c r="C93" s="170" t="s">
        <v>79</v>
      </c>
      <c r="D93" s="39" t="str">
        <f>IF(D94&lt;A93,D94+1," ")</f>
        <v> </v>
      </c>
      <c r="E93" s="170"/>
      <c r="F93" s="39" t="str">
        <f>IF(F92&lt;A93,F92+1," ")</f>
        <v> </v>
      </c>
      <c r="G93" s="170"/>
      <c r="H93" s="39" t="str">
        <f>IF(H94&lt;A93,H94+1," ")</f>
        <v> </v>
      </c>
      <c r="I93" s="170"/>
      <c r="J93" s="42"/>
      <c r="K93" s="43"/>
      <c r="L93" s="44" t="s">
        <v>74</v>
      </c>
      <c r="M93" s="40">
        <f>N93+O93</f>
        <v>0</v>
      </c>
      <c r="N93" s="126">
        <f>COUNTIF(C93:I98,"UTM")</f>
        <v>0</v>
      </c>
      <c r="O93" s="126">
        <f>COUNTIF(C93:I98,"UEM")</f>
        <v>0</v>
      </c>
      <c r="P93" s="130"/>
    </row>
    <row r="94" spans="1:16" ht="18.75">
      <c r="A94" s="168">
        <f t="shared" si="1"/>
        <v>90000220</v>
      </c>
      <c r="B94" s="39" t="str">
        <f>IF(B93&lt;A94,B93+1," ")</f>
        <v> </v>
      </c>
      <c r="C94" s="170"/>
      <c r="D94" s="39" t="str">
        <f>IF(D95&lt;A94,D95+1," ")</f>
        <v> </v>
      </c>
      <c r="E94" s="170"/>
      <c r="F94" s="39" t="str">
        <f>IF(F93&lt;A94,F93+1," ")</f>
        <v> </v>
      </c>
      <c r="G94" s="170"/>
      <c r="H94" s="39" t="str">
        <f>IF(H95&lt;A94,H95+1," ")</f>
        <v> </v>
      </c>
      <c r="I94" s="170"/>
      <c r="J94" s="42"/>
      <c r="K94" s="43"/>
      <c r="L94" s="44" t="s">
        <v>75</v>
      </c>
      <c r="M94" s="40">
        <f>M92+M93</f>
        <v>1</v>
      </c>
      <c r="P94" s="130"/>
    </row>
    <row r="95" spans="1:16" ht="18.75">
      <c r="A95" s="168">
        <f t="shared" si="1"/>
        <v>90000220</v>
      </c>
      <c r="B95" s="39" t="str">
        <f>IF(B94&lt;A95,B94+1," ")</f>
        <v> </v>
      </c>
      <c r="C95" s="170"/>
      <c r="D95" s="39" t="str">
        <f>IF(B95&lt;A95,B95+1," ")</f>
        <v> </v>
      </c>
      <c r="E95" s="170"/>
      <c r="F95" s="39" t="str">
        <f>IF(F94&lt;A95,F94+1," ")</f>
        <v> </v>
      </c>
      <c r="G95" s="170"/>
      <c r="H95" s="39" t="str">
        <f>IF(F95&lt;A95,F95+1," ")</f>
        <v> </v>
      </c>
      <c r="I95" s="170"/>
      <c r="J95" s="42" t="s">
        <v>70</v>
      </c>
      <c r="K95" s="43">
        <f>O90+O91+O92+O93</f>
        <v>2</v>
      </c>
      <c r="L95" s="43" t="s">
        <v>69</v>
      </c>
      <c r="M95" s="40">
        <f>N90+N91+N92+N93</f>
        <v>2</v>
      </c>
      <c r="P95" s="130"/>
    </row>
    <row r="96" spans="1:16" ht="18.75">
      <c r="A96" s="168">
        <f t="shared" si="1"/>
        <v>90000220</v>
      </c>
      <c r="P96" s="130"/>
    </row>
    <row r="97" spans="1:16" ht="18.75">
      <c r="A97" s="168">
        <f t="shared" si="1"/>
        <v>90000220</v>
      </c>
      <c r="B97" s="4" t="s">
        <v>107</v>
      </c>
      <c r="E97" s="377"/>
      <c r="F97" s="377"/>
      <c r="G97" s="377"/>
      <c r="H97" s="377"/>
      <c r="P97" s="130"/>
    </row>
    <row r="98" spans="1:16" ht="15.75">
      <c r="A98" s="168">
        <f t="shared" si="1"/>
        <v>90000220</v>
      </c>
      <c r="B98" s="378" t="s">
        <v>66</v>
      </c>
      <c r="C98" s="379"/>
      <c r="D98" s="379"/>
      <c r="E98" s="379"/>
      <c r="F98" s="379"/>
      <c r="G98" s="379"/>
      <c r="H98" s="379"/>
      <c r="I98" s="380"/>
      <c r="J98" s="378" t="s">
        <v>67</v>
      </c>
      <c r="K98" s="379"/>
      <c r="L98" s="379"/>
      <c r="M98" s="380"/>
      <c r="P98" s="130"/>
    </row>
    <row r="99" spans="1:16" ht="18.75">
      <c r="A99" s="168">
        <f t="shared" si="1"/>
        <v>90000220</v>
      </c>
      <c r="B99" s="39" t="str">
        <f>IF(H90&lt;A99,H90+1," ")</f>
        <v> </v>
      </c>
      <c r="C99" s="170"/>
      <c r="D99" s="39" t="str">
        <f>IF(D100&lt;A99,D100+1," ")</f>
        <v> </v>
      </c>
      <c r="E99" s="170"/>
      <c r="F99" s="39" t="str">
        <f>IF(D99&lt;A99,D99+1," ")</f>
        <v> </v>
      </c>
      <c r="G99" s="170"/>
      <c r="H99" s="39" t="str">
        <f>IF(H100&lt;A99,H100+1," ")</f>
        <v> </v>
      </c>
      <c r="I99" s="170"/>
      <c r="J99" s="42"/>
      <c r="K99" s="43"/>
      <c r="L99" s="44" t="s">
        <v>71</v>
      </c>
      <c r="M99" s="40">
        <f>N99+O99</f>
        <v>0</v>
      </c>
      <c r="N99" s="126">
        <f>COUNTIF(C99:I104,"TM")</f>
        <v>0</v>
      </c>
      <c r="O99" s="126">
        <f>COUNTIF(C99:I104,"EM")</f>
        <v>0</v>
      </c>
      <c r="P99" s="130"/>
    </row>
    <row r="100" spans="1:16" ht="18.75">
      <c r="A100" s="168">
        <f t="shared" si="1"/>
        <v>90000220</v>
      </c>
      <c r="B100" s="39" t="str">
        <f>IF(B99&lt;A100,B99+1," ")</f>
        <v> </v>
      </c>
      <c r="C100" s="170"/>
      <c r="D100" s="39" t="str">
        <f>IF(D101&lt;A100,D101+1," ")</f>
        <v> </v>
      </c>
      <c r="E100" s="170"/>
      <c r="F100" s="39" t="str">
        <f>IF(F99&lt;A100,F99+1," ")</f>
        <v> </v>
      </c>
      <c r="G100" s="170"/>
      <c r="H100" s="39" t="str">
        <f>IF(H101&lt;A100,H101+1," ")</f>
        <v> </v>
      </c>
      <c r="I100" s="170"/>
      <c r="J100" s="42"/>
      <c r="K100" s="43"/>
      <c r="L100" s="44" t="s">
        <v>72</v>
      </c>
      <c r="M100" s="40">
        <f>N100+O100</f>
        <v>0</v>
      </c>
      <c r="N100" s="126">
        <f>COUNTIF(C99:I104,"CTM")</f>
        <v>0</v>
      </c>
      <c r="O100" s="126">
        <f>COUNTIF(C99:I104,"CEM")</f>
        <v>0</v>
      </c>
      <c r="P100" s="130"/>
    </row>
    <row r="101" spans="1:16" ht="18.75">
      <c r="A101" s="168">
        <f t="shared" si="1"/>
        <v>90000220</v>
      </c>
      <c r="B101" s="39" t="str">
        <f>IF(B100&lt;A101,B100+1," ")</f>
        <v> </v>
      </c>
      <c r="C101" s="170"/>
      <c r="D101" s="39" t="str">
        <f>IF(D102&lt;A101,D102+1," ")</f>
        <v> </v>
      </c>
      <c r="E101" s="170"/>
      <c r="F101" s="39" t="str">
        <f>IF(F100&lt;A101,F100+1," ")</f>
        <v> </v>
      </c>
      <c r="G101" s="170"/>
      <c r="H101" s="39" t="str">
        <f>IF(H102&lt;A101,H102+1," ")</f>
        <v> </v>
      </c>
      <c r="I101" s="170"/>
      <c r="J101" s="42"/>
      <c r="K101" s="43"/>
      <c r="L101" s="44" t="s">
        <v>73</v>
      </c>
      <c r="M101" s="40">
        <f>N101+O101</f>
        <v>0</v>
      </c>
      <c r="N101" s="126">
        <f>COUNTIF(C101:I106,"HTM")</f>
        <v>0</v>
      </c>
      <c r="O101" s="126">
        <f>COUNTIF(C101:I106,"HEM")</f>
        <v>0</v>
      </c>
      <c r="P101" s="130"/>
    </row>
    <row r="102" spans="1:16" ht="18.75">
      <c r="A102" s="168">
        <f t="shared" si="1"/>
        <v>90000220</v>
      </c>
      <c r="B102" s="39" t="str">
        <f>IF(B101&lt;A102,B101+1," ")</f>
        <v> </v>
      </c>
      <c r="C102" s="170"/>
      <c r="D102" s="39" t="str">
        <f>IF(D103&lt;A102,D103+1," ")</f>
        <v> </v>
      </c>
      <c r="E102" s="170"/>
      <c r="F102" s="39" t="str">
        <f>IF(F101&lt;A102,F101+1," ")</f>
        <v> </v>
      </c>
      <c r="G102" s="170"/>
      <c r="H102" s="39" t="str">
        <f>IF(H103&lt;A102,H103+1," ")</f>
        <v> </v>
      </c>
      <c r="I102" s="170"/>
      <c r="J102" s="42"/>
      <c r="K102" s="43"/>
      <c r="L102" s="44" t="s">
        <v>74</v>
      </c>
      <c r="M102" s="40">
        <f>N102+O102</f>
        <v>0</v>
      </c>
      <c r="N102" s="126">
        <f>COUNTIF(C102:I107,"UTM")</f>
        <v>0</v>
      </c>
      <c r="O102" s="126">
        <f>COUNTIF(C102:I107,"UEM")</f>
        <v>0</v>
      </c>
      <c r="P102" s="130"/>
    </row>
    <row r="103" spans="1:16" ht="18.75">
      <c r="A103" s="168">
        <f t="shared" si="1"/>
        <v>90000220</v>
      </c>
      <c r="B103" s="39" t="str">
        <f>IF(B102&lt;A103,B102+1," ")</f>
        <v> </v>
      </c>
      <c r="C103" s="170"/>
      <c r="D103" s="39" t="str">
        <f>IF(D104&lt;A103,D104+1," ")</f>
        <v> </v>
      </c>
      <c r="E103" s="170"/>
      <c r="F103" s="39" t="str">
        <f>IF(F102&lt;A103,F102+1," ")</f>
        <v> </v>
      </c>
      <c r="G103" s="170"/>
      <c r="H103" s="39" t="str">
        <f>IF(H104&lt;A103,H104+1," ")</f>
        <v> </v>
      </c>
      <c r="I103" s="170"/>
      <c r="J103" s="42"/>
      <c r="K103" s="43"/>
      <c r="L103" s="44" t="s">
        <v>75</v>
      </c>
      <c r="M103" s="40">
        <f>M101+M102</f>
        <v>0</v>
      </c>
      <c r="P103" s="130"/>
    </row>
    <row r="104" spans="1:16" ht="18.75">
      <c r="A104" s="168">
        <f t="shared" si="1"/>
        <v>90000220</v>
      </c>
      <c r="B104" s="39" t="str">
        <f>IF(B103&lt;A104,B103+1," ")</f>
        <v> </v>
      </c>
      <c r="C104" s="170"/>
      <c r="D104" s="39" t="str">
        <f>IF(B104&lt;A104,B104+1," ")</f>
        <v> </v>
      </c>
      <c r="E104" s="170"/>
      <c r="F104" s="39" t="str">
        <f>IF(F103&lt;A104,F103+1," ")</f>
        <v> </v>
      </c>
      <c r="G104" s="170"/>
      <c r="H104" s="39" t="str">
        <f>IF(F104&lt;A104,F104+1," ")</f>
        <v> </v>
      </c>
      <c r="I104" s="170"/>
      <c r="J104" s="42" t="s">
        <v>70</v>
      </c>
      <c r="K104" s="43">
        <f>O99+O100+O101+O102</f>
        <v>0</v>
      </c>
      <c r="L104" s="43" t="s">
        <v>69</v>
      </c>
      <c r="M104" s="40">
        <f>N99+N100+N101+N102</f>
        <v>0</v>
      </c>
      <c r="P104" s="130"/>
    </row>
    <row r="105" spans="1:16" ht="18.75">
      <c r="A105" s="168">
        <f t="shared" si="1"/>
        <v>90000220</v>
      </c>
      <c r="P105" s="130"/>
    </row>
    <row r="106" spans="1:16" ht="18.75">
      <c r="A106" s="168">
        <f t="shared" si="1"/>
        <v>90000220</v>
      </c>
      <c r="B106" s="4" t="s">
        <v>108</v>
      </c>
      <c r="E106" s="377"/>
      <c r="F106" s="377"/>
      <c r="G106" s="377"/>
      <c r="H106" s="377"/>
      <c r="P106" s="130"/>
    </row>
    <row r="107" spans="1:16" ht="15.75">
      <c r="A107" s="168">
        <f t="shared" si="1"/>
        <v>90000220</v>
      </c>
      <c r="B107" s="378" t="s">
        <v>66</v>
      </c>
      <c r="C107" s="379"/>
      <c r="D107" s="379"/>
      <c r="E107" s="379"/>
      <c r="F107" s="379"/>
      <c r="G107" s="379"/>
      <c r="H107" s="379"/>
      <c r="I107" s="380"/>
      <c r="J107" s="378" t="s">
        <v>67</v>
      </c>
      <c r="K107" s="379"/>
      <c r="L107" s="379"/>
      <c r="M107" s="380"/>
      <c r="P107" s="130"/>
    </row>
    <row r="108" spans="1:16" ht="18.75">
      <c r="A108" s="168">
        <f t="shared" si="1"/>
        <v>90000220</v>
      </c>
      <c r="B108" s="39" t="str">
        <f>IF(H99&lt;A108,H99+1," ")</f>
        <v> </v>
      </c>
      <c r="C108" s="170"/>
      <c r="D108" s="39" t="str">
        <f>IF(D109&lt;A108,D109+1," ")</f>
        <v> </v>
      </c>
      <c r="E108" s="170"/>
      <c r="F108" s="39" t="str">
        <f>IF(D108&lt;A108,D108+1," ")</f>
        <v> </v>
      </c>
      <c r="G108" s="170"/>
      <c r="H108" s="39" t="str">
        <f>IF(H109&lt;A108,H109+1," ")</f>
        <v> </v>
      </c>
      <c r="I108" s="170"/>
      <c r="J108" s="42"/>
      <c r="K108" s="43"/>
      <c r="L108" s="44" t="s">
        <v>71</v>
      </c>
      <c r="M108" s="40">
        <f>N108+O108</f>
        <v>0</v>
      </c>
      <c r="N108" s="126">
        <f>COUNTIF(C108:I113,"TM")</f>
        <v>0</v>
      </c>
      <c r="O108" s="126">
        <f>COUNTIF(C108:I113,"EM")</f>
        <v>0</v>
      </c>
      <c r="P108" s="130"/>
    </row>
    <row r="109" spans="1:16" ht="18.75">
      <c r="A109" s="168">
        <f t="shared" si="1"/>
        <v>90000220</v>
      </c>
      <c r="B109" s="39" t="str">
        <f>IF(B108&lt;A109,B108+1," ")</f>
        <v> </v>
      </c>
      <c r="C109" s="170"/>
      <c r="D109" s="39" t="str">
        <f>IF(D110&lt;A109,D110+1," ")</f>
        <v> </v>
      </c>
      <c r="E109" s="170"/>
      <c r="F109" s="39" t="str">
        <f>IF(F108&lt;A109,F108+1," ")</f>
        <v> </v>
      </c>
      <c r="G109" s="170"/>
      <c r="H109" s="39" t="str">
        <f>IF(H110&lt;A109,H110+1," ")</f>
        <v> </v>
      </c>
      <c r="I109" s="170"/>
      <c r="J109" s="42"/>
      <c r="K109" s="43"/>
      <c r="L109" s="44" t="s">
        <v>72</v>
      </c>
      <c r="M109" s="40">
        <f>N109+O109</f>
        <v>0</v>
      </c>
      <c r="N109" s="126">
        <f>COUNTIF(C108:I113,"CTM")</f>
        <v>0</v>
      </c>
      <c r="O109" s="126">
        <f>COUNTIF(C108:I113,"CEM")</f>
        <v>0</v>
      </c>
      <c r="P109" s="130"/>
    </row>
    <row r="110" spans="1:16" ht="18.75">
      <c r="A110" s="168">
        <f t="shared" si="1"/>
        <v>90000220</v>
      </c>
      <c r="B110" s="39" t="str">
        <f>IF(B109&lt;A110,B109+1," ")</f>
        <v> </v>
      </c>
      <c r="C110" s="170"/>
      <c r="D110" s="39" t="str">
        <f>IF(D111&lt;A110,D111+1," ")</f>
        <v> </v>
      </c>
      <c r="E110" s="170"/>
      <c r="F110" s="39" t="str">
        <f>IF(F109&lt;A110,F109+1," ")</f>
        <v> </v>
      </c>
      <c r="G110" s="170"/>
      <c r="H110" s="39" t="str">
        <f>IF(H111&lt;A110,H111+1," ")</f>
        <v> </v>
      </c>
      <c r="I110" s="170"/>
      <c r="J110" s="42"/>
      <c r="K110" s="43"/>
      <c r="L110" s="44" t="s">
        <v>73</v>
      </c>
      <c r="M110" s="40">
        <f>N110+O110</f>
        <v>0</v>
      </c>
      <c r="N110" s="126">
        <f>COUNTIF(C110:I115,"HTM")</f>
        <v>0</v>
      </c>
      <c r="O110" s="126">
        <f>COUNTIF(C110:I115,"HEM")</f>
        <v>0</v>
      </c>
      <c r="P110" s="130"/>
    </row>
    <row r="111" spans="1:16" ht="18.75">
      <c r="A111" s="168">
        <f t="shared" si="1"/>
        <v>90000220</v>
      </c>
      <c r="B111" s="39" t="str">
        <f>IF(B110&lt;A111,B110+1," ")</f>
        <v> </v>
      </c>
      <c r="C111" s="170"/>
      <c r="D111" s="39" t="str">
        <f>IF(D112&lt;A111,D112+1," ")</f>
        <v> </v>
      </c>
      <c r="E111" s="170"/>
      <c r="F111" s="39" t="str">
        <f>IF(F110&lt;A111,F110+1," ")</f>
        <v> </v>
      </c>
      <c r="G111" s="170"/>
      <c r="H111" s="39" t="str">
        <f>IF(H112&lt;A111,H112+1," ")</f>
        <v> </v>
      </c>
      <c r="I111" s="170"/>
      <c r="J111" s="42"/>
      <c r="K111" s="43"/>
      <c r="L111" s="44" t="s">
        <v>74</v>
      </c>
      <c r="M111" s="40">
        <f>N111+O111</f>
        <v>0</v>
      </c>
      <c r="N111" s="126">
        <f>COUNTIF(C111:I116,"UTM")</f>
        <v>0</v>
      </c>
      <c r="O111" s="126">
        <f>COUNTIF(C111:I116,"UEM")</f>
        <v>0</v>
      </c>
      <c r="P111" s="130"/>
    </row>
    <row r="112" spans="1:16" ht="18.75">
      <c r="A112" s="168">
        <f t="shared" si="1"/>
        <v>90000220</v>
      </c>
      <c r="B112" s="39" t="str">
        <f>IF(B111&lt;A112,B111+1," ")</f>
        <v> </v>
      </c>
      <c r="C112" s="170"/>
      <c r="D112" s="39" t="str">
        <f>IF(D113&lt;A112,D113+1," ")</f>
        <v> </v>
      </c>
      <c r="E112" s="170"/>
      <c r="F112" s="39" t="str">
        <f>IF(F111&lt;A112,F111+1," ")</f>
        <v> </v>
      </c>
      <c r="G112" s="170"/>
      <c r="H112" s="39" t="str">
        <f>IF(H113&lt;A112,H113+1," ")</f>
        <v> </v>
      </c>
      <c r="I112" s="170"/>
      <c r="J112" s="42"/>
      <c r="K112" s="43"/>
      <c r="L112" s="44" t="s">
        <v>75</v>
      </c>
      <c r="M112" s="40">
        <f>M110+M111</f>
        <v>0</v>
      </c>
      <c r="P112" s="130"/>
    </row>
    <row r="113" spans="1:16" ht="18.75">
      <c r="A113" s="168">
        <f t="shared" si="1"/>
        <v>90000220</v>
      </c>
      <c r="B113" s="39" t="str">
        <f>IF(B112&lt;A113,B112+1," ")</f>
        <v> </v>
      </c>
      <c r="C113" s="170"/>
      <c r="D113" s="39" t="str">
        <f>IF(B113&lt;A113,B113+1," ")</f>
        <v> </v>
      </c>
      <c r="E113" s="170"/>
      <c r="F113" s="39" t="str">
        <f>IF(F112&lt;A113,F112+1," ")</f>
        <v> </v>
      </c>
      <c r="G113" s="170"/>
      <c r="H113" s="39" t="str">
        <f>IF(F113&lt;A113,F113+1," ")</f>
        <v> </v>
      </c>
      <c r="I113" s="170"/>
      <c r="J113" s="42" t="s">
        <v>70</v>
      </c>
      <c r="K113" s="43">
        <f>O108+O109+O110+O111</f>
        <v>0</v>
      </c>
      <c r="L113" s="43" t="s">
        <v>69</v>
      </c>
      <c r="M113" s="40">
        <f>N108+N109+N110+N111</f>
        <v>0</v>
      </c>
      <c r="P113" s="130"/>
    </row>
    <row r="114" spans="1:16" ht="18.75">
      <c r="A114" s="168">
        <f t="shared" si="1"/>
        <v>90000220</v>
      </c>
      <c r="P114" s="130"/>
    </row>
    <row r="115" spans="1:16" ht="18.75">
      <c r="A115" s="168">
        <f t="shared" si="1"/>
        <v>90000220</v>
      </c>
      <c r="B115" s="4" t="s">
        <v>109</v>
      </c>
      <c r="E115" s="377"/>
      <c r="F115" s="377"/>
      <c r="G115" s="377"/>
      <c r="H115" s="377"/>
      <c r="P115" s="130"/>
    </row>
    <row r="116" spans="1:16" ht="15.75">
      <c r="A116" s="168">
        <f t="shared" si="1"/>
        <v>90000220</v>
      </c>
      <c r="B116" s="378" t="s">
        <v>66</v>
      </c>
      <c r="C116" s="379"/>
      <c r="D116" s="379"/>
      <c r="E116" s="379"/>
      <c r="F116" s="379"/>
      <c r="G116" s="379"/>
      <c r="H116" s="379"/>
      <c r="I116" s="380"/>
      <c r="J116" s="378" t="s">
        <v>67</v>
      </c>
      <c r="K116" s="379"/>
      <c r="L116" s="379"/>
      <c r="M116" s="380"/>
      <c r="P116" s="130"/>
    </row>
    <row r="117" spans="1:16" ht="18.75">
      <c r="A117" s="168">
        <f t="shared" si="1"/>
        <v>90000220</v>
      </c>
      <c r="B117" s="39" t="str">
        <f>IF(H108&lt;A117,H108+1," ")</f>
        <v> </v>
      </c>
      <c r="C117" s="170"/>
      <c r="D117" s="39" t="str">
        <f>IF(D118&lt;A117,D118+1," ")</f>
        <v> </v>
      </c>
      <c r="E117" s="170"/>
      <c r="F117" s="39" t="str">
        <f>IF(D117&lt;A117,D117+1," ")</f>
        <v> </v>
      </c>
      <c r="G117" s="170"/>
      <c r="H117" s="39" t="str">
        <f>IF(H118&lt;A117,H118+1," ")</f>
        <v> </v>
      </c>
      <c r="I117" s="170"/>
      <c r="J117" s="42"/>
      <c r="K117" s="43"/>
      <c r="L117" s="44" t="s">
        <v>71</v>
      </c>
      <c r="M117" s="40">
        <f>N117+O117</f>
        <v>0</v>
      </c>
      <c r="N117" s="126">
        <f>COUNTIF(C117:I122,"TM")</f>
        <v>0</v>
      </c>
      <c r="O117" s="126">
        <f>COUNTIF(C117:I122,"EM")</f>
        <v>0</v>
      </c>
      <c r="P117" s="130"/>
    </row>
    <row r="118" spans="1:16" ht="18.75">
      <c r="A118" s="168">
        <f t="shared" si="1"/>
        <v>90000220</v>
      </c>
      <c r="B118" s="39" t="str">
        <f>IF(B117&lt;A118,B117+1," ")</f>
        <v> </v>
      </c>
      <c r="C118" s="170"/>
      <c r="D118" s="39" t="str">
        <f>IF(D119&lt;A118,D119+1," ")</f>
        <v> </v>
      </c>
      <c r="E118" s="170"/>
      <c r="F118" s="39" t="str">
        <f>IF(F117&lt;A118,F117+1," ")</f>
        <v> </v>
      </c>
      <c r="G118" s="170"/>
      <c r="H118" s="39" t="str">
        <f>IF(H119&lt;A118,H119+1," ")</f>
        <v> </v>
      </c>
      <c r="I118" s="170"/>
      <c r="J118" s="42"/>
      <c r="K118" s="43"/>
      <c r="L118" s="44" t="s">
        <v>72</v>
      </c>
      <c r="M118" s="40">
        <f>N118+O118</f>
        <v>0</v>
      </c>
      <c r="N118" s="126">
        <f>COUNTIF(C117:I122,"CTM")</f>
        <v>0</v>
      </c>
      <c r="O118" s="126">
        <f>COUNTIF(C117:I122,"CEM")</f>
        <v>0</v>
      </c>
      <c r="P118" s="130"/>
    </row>
    <row r="119" spans="1:16" ht="18.75">
      <c r="A119" s="168">
        <f t="shared" si="1"/>
        <v>90000220</v>
      </c>
      <c r="B119" s="39" t="str">
        <f>IF(B118&lt;A119,B118+1," ")</f>
        <v> </v>
      </c>
      <c r="C119" s="170"/>
      <c r="D119" s="39" t="str">
        <f>IF(D120&lt;A119,D120+1," ")</f>
        <v> </v>
      </c>
      <c r="E119" s="170"/>
      <c r="F119" s="39" t="str">
        <f>IF(F118&lt;A119,F118+1," ")</f>
        <v> </v>
      </c>
      <c r="G119" s="170"/>
      <c r="H119" s="39" t="str">
        <f>IF(H120&lt;A119,H120+1," ")</f>
        <v> </v>
      </c>
      <c r="I119" s="170"/>
      <c r="J119" s="42"/>
      <c r="K119" s="43"/>
      <c r="L119" s="44" t="s">
        <v>73</v>
      </c>
      <c r="M119" s="40">
        <f>N119+O119</f>
        <v>0</v>
      </c>
      <c r="N119" s="126">
        <f>COUNTIF(C119:I124,"HTM")</f>
        <v>0</v>
      </c>
      <c r="O119" s="126">
        <f>COUNTIF(C119:I124,"HEM")</f>
        <v>0</v>
      </c>
      <c r="P119" s="130"/>
    </row>
    <row r="120" spans="1:16" ht="18.75">
      <c r="A120" s="168">
        <f t="shared" si="1"/>
        <v>90000220</v>
      </c>
      <c r="B120" s="39" t="str">
        <f>IF(B119&lt;A120,B119+1," ")</f>
        <v> </v>
      </c>
      <c r="C120" s="170"/>
      <c r="D120" s="39" t="str">
        <f>IF(D121&lt;A120,D121+1," ")</f>
        <v> </v>
      </c>
      <c r="E120" s="170"/>
      <c r="F120" s="39" t="str">
        <f>IF(F119&lt;A120,F119+1," ")</f>
        <v> </v>
      </c>
      <c r="G120" s="170"/>
      <c r="H120" s="39" t="str">
        <f>IF(H121&lt;A120,H121+1," ")</f>
        <v> </v>
      </c>
      <c r="I120" s="170"/>
      <c r="J120" s="42"/>
      <c r="K120" s="43"/>
      <c r="L120" s="44" t="s">
        <v>74</v>
      </c>
      <c r="M120" s="40">
        <f>N120+O120</f>
        <v>0</v>
      </c>
      <c r="N120" s="126">
        <f>COUNTIF(C120:I125,"UTM")</f>
        <v>0</v>
      </c>
      <c r="O120" s="126">
        <f>COUNTIF(C120:I125,"UEM")</f>
        <v>0</v>
      </c>
      <c r="P120" s="130"/>
    </row>
    <row r="121" spans="1:16" ht="18.75">
      <c r="A121" s="168">
        <f t="shared" si="1"/>
        <v>90000220</v>
      </c>
      <c r="B121" s="39" t="str">
        <f>IF(B120&lt;A121,B120+1," ")</f>
        <v> </v>
      </c>
      <c r="C121" s="170"/>
      <c r="D121" s="39" t="str">
        <f>IF(D122&lt;A121,D122+1," ")</f>
        <v> </v>
      </c>
      <c r="E121" s="170"/>
      <c r="F121" s="39" t="str">
        <f>IF(F120&lt;A121,F120+1," ")</f>
        <v> </v>
      </c>
      <c r="G121" s="170"/>
      <c r="H121" s="39" t="str">
        <f>IF(H122&lt;A121,H122+1," ")</f>
        <v> </v>
      </c>
      <c r="I121" s="170"/>
      <c r="J121" s="42"/>
      <c r="K121" s="43"/>
      <c r="L121" s="44" t="s">
        <v>75</v>
      </c>
      <c r="M121" s="40">
        <f>M119+M120</f>
        <v>0</v>
      </c>
      <c r="P121" s="130"/>
    </row>
    <row r="122" spans="1:16" ht="18.75">
      <c r="A122" s="168">
        <f t="shared" si="1"/>
        <v>90000220</v>
      </c>
      <c r="B122" s="39" t="str">
        <f>IF(B121&lt;A122,B121+1," ")</f>
        <v> </v>
      </c>
      <c r="C122" s="170"/>
      <c r="D122" s="39" t="str">
        <f>IF(B122&lt;A122,B122+1," ")</f>
        <v> </v>
      </c>
      <c r="E122" s="170"/>
      <c r="F122" s="39" t="str">
        <f>IF(F121&lt;A122,F121+1," ")</f>
        <v> </v>
      </c>
      <c r="G122" s="170"/>
      <c r="H122" s="39" t="str">
        <f>IF(F122&lt;A122,F122+1," ")</f>
        <v> </v>
      </c>
      <c r="I122" s="170"/>
      <c r="J122" s="42" t="s">
        <v>70</v>
      </c>
      <c r="K122" s="43">
        <f>O117+O118+O119+O120</f>
        <v>0</v>
      </c>
      <c r="L122" s="43" t="s">
        <v>69</v>
      </c>
      <c r="M122" s="40">
        <f>N117+N118+N119+N120</f>
        <v>0</v>
      </c>
      <c r="P122" s="130"/>
    </row>
    <row r="123" spans="1:16" ht="18.75">
      <c r="A123" s="168">
        <f t="shared" si="1"/>
        <v>90000220</v>
      </c>
      <c r="P123" s="130"/>
    </row>
    <row r="124" spans="1:16" ht="18.75">
      <c r="A124" s="168">
        <f t="shared" si="1"/>
        <v>90000220</v>
      </c>
      <c r="B124" s="4" t="s">
        <v>110</v>
      </c>
      <c r="E124" s="377"/>
      <c r="F124" s="377"/>
      <c r="G124" s="377"/>
      <c r="H124" s="377"/>
      <c r="P124" s="130"/>
    </row>
    <row r="125" spans="1:16" ht="15.75">
      <c r="A125" s="168">
        <f t="shared" si="1"/>
        <v>90000220</v>
      </c>
      <c r="B125" s="378" t="s">
        <v>66</v>
      </c>
      <c r="C125" s="379"/>
      <c r="D125" s="379"/>
      <c r="E125" s="379"/>
      <c r="F125" s="379"/>
      <c r="G125" s="379"/>
      <c r="H125" s="379"/>
      <c r="I125" s="380"/>
      <c r="J125" s="378" t="s">
        <v>67</v>
      </c>
      <c r="K125" s="379"/>
      <c r="L125" s="379"/>
      <c r="M125" s="380"/>
      <c r="P125" s="130"/>
    </row>
    <row r="126" spans="1:16" ht="18.75">
      <c r="A126" s="168">
        <f t="shared" si="1"/>
        <v>90000220</v>
      </c>
      <c r="B126" s="39" t="str">
        <f>IF(H117&lt;A126,H117+1," ")</f>
        <v> </v>
      </c>
      <c r="C126" s="170"/>
      <c r="D126" s="39" t="str">
        <f>IF(D127&lt;A126,D127+1," ")</f>
        <v> </v>
      </c>
      <c r="E126" s="170"/>
      <c r="F126" s="39" t="str">
        <f>IF(D126&lt;A126,D126+1," ")</f>
        <v> </v>
      </c>
      <c r="G126" s="170"/>
      <c r="H126" s="39" t="str">
        <f>IF(H127&lt;A126,H127+1," ")</f>
        <v> </v>
      </c>
      <c r="I126" s="170"/>
      <c r="J126" s="42"/>
      <c r="K126" s="43"/>
      <c r="L126" s="44" t="s">
        <v>71</v>
      </c>
      <c r="M126" s="40">
        <f>N126+O126</f>
        <v>0</v>
      </c>
      <c r="N126" s="126">
        <f>COUNTIF(C126:I131,"TM")</f>
        <v>0</v>
      </c>
      <c r="O126" s="126">
        <f>COUNTIF(C126:I131,"EM")</f>
        <v>0</v>
      </c>
      <c r="P126" s="130"/>
    </row>
    <row r="127" spans="1:16" ht="18.75">
      <c r="A127" s="168">
        <f t="shared" si="1"/>
        <v>90000220</v>
      </c>
      <c r="B127" s="39" t="str">
        <f>IF(B126&lt;A127,B126+1," ")</f>
        <v> </v>
      </c>
      <c r="C127" s="170"/>
      <c r="D127" s="39" t="str">
        <f>IF(D128&lt;A127,D128+1," ")</f>
        <v> </v>
      </c>
      <c r="E127" s="170"/>
      <c r="F127" s="39" t="str">
        <f>IF(F126&lt;A127,F126+1," ")</f>
        <v> </v>
      </c>
      <c r="G127" s="170"/>
      <c r="H127" s="39" t="str">
        <f>IF(H128&lt;A127,H128+1," ")</f>
        <v> </v>
      </c>
      <c r="I127" s="170"/>
      <c r="J127" s="42"/>
      <c r="K127" s="43"/>
      <c r="L127" s="44" t="s">
        <v>72</v>
      </c>
      <c r="M127" s="40">
        <f>N127+O127</f>
        <v>0</v>
      </c>
      <c r="N127" s="126">
        <f>COUNTIF(C126:I131,"CTM")</f>
        <v>0</v>
      </c>
      <c r="O127" s="126">
        <f>COUNTIF(C126:I131,"CEM")</f>
        <v>0</v>
      </c>
      <c r="P127" s="130"/>
    </row>
    <row r="128" spans="1:16" ht="18.75">
      <c r="A128" s="168">
        <f t="shared" si="1"/>
        <v>90000220</v>
      </c>
      <c r="B128" s="39" t="str">
        <f>IF(B127&lt;A128,B127+1," ")</f>
        <v> </v>
      </c>
      <c r="C128" s="170"/>
      <c r="D128" s="39" t="str">
        <f>IF(D129&lt;A128,D129+1," ")</f>
        <v> </v>
      </c>
      <c r="E128" s="170"/>
      <c r="F128" s="39" t="str">
        <f>IF(F127&lt;A128,F127+1," ")</f>
        <v> </v>
      </c>
      <c r="G128" s="170"/>
      <c r="H128" s="39" t="str">
        <f>IF(H129&lt;A128,H129+1," ")</f>
        <v> </v>
      </c>
      <c r="I128" s="170"/>
      <c r="J128" s="42"/>
      <c r="K128" s="43"/>
      <c r="L128" s="44" t="s">
        <v>73</v>
      </c>
      <c r="M128" s="40">
        <f>N128+O128</f>
        <v>0</v>
      </c>
      <c r="N128" s="126">
        <f>COUNTIF(C128:I133,"HTM")</f>
        <v>0</v>
      </c>
      <c r="O128" s="126">
        <f>COUNTIF(C128:I133,"HEM")</f>
        <v>0</v>
      </c>
      <c r="P128" s="130"/>
    </row>
    <row r="129" spans="1:16" ht="18.75">
      <c r="A129" s="168">
        <f t="shared" si="1"/>
        <v>90000220</v>
      </c>
      <c r="B129" s="39" t="str">
        <f>IF(B128&lt;A129,B128+1," ")</f>
        <v> </v>
      </c>
      <c r="C129" s="170"/>
      <c r="D129" s="39" t="str">
        <f>IF(D130&lt;A129,D130+1," ")</f>
        <v> </v>
      </c>
      <c r="E129" s="170"/>
      <c r="F129" s="39" t="str">
        <f>IF(F128&lt;A129,F128+1," ")</f>
        <v> </v>
      </c>
      <c r="G129" s="170"/>
      <c r="H129" s="39" t="str">
        <f>IF(H130&lt;A129,H130+1," ")</f>
        <v> </v>
      </c>
      <c r="I129" s="170"/>
      <c r="J129" s="42"/>
      <c r="K129" s="43"/>
      <c r="L129" s="44" t="s">
        <v>74</v>
      </c>
      <c r="M129" s="40">
        <f>N129+O129</f>
        <v>0</v>
      </c>
      <c r="N129" s="126">
        <f>COUNTIF(C129:I134,"UTM")</f>
        <v>0</v>
      </c>
      <c r="O129" s="126">
        <f>COUNTIF(C129:I134,"UEM")</f>
        <v>0</v>
      </c>
      <c r="P129" s="130"/>
    </row>
    <row r="130" spans="1:16" ht="18.75">
      <c r="A130" s="168">
        <f t="shared" si="1"/>
        <v>90000220</v>
      </c>
      <c r="B130" s="39" t="str">
        <f>IF(B129&lt;A130,B129+1," ")</f>
        <v> </v>
      </c>
      <c r="C130" s="170"/>
      <c r="D130" s="39" t="str">
        <f>IF(D131&lt;A130,D131+1," ")</f>
        <v> </v>
      </c>
      <c r="E130" s="170"/>
      <c r="F130" s="39" t="str">
        <f>IF(F129&lt;A130,F129+1," ")</f>
        <v> </v>
      </c>
      <c r="G130" s="170"/>
      <c r="H130" s="39" t="str">
        <f>IF(H131&lt;A130,H131+1," ")</f>
        <v> </v>
      </c>
      <c r="I130" s="170"/>
      <c r="J130" s="42"/>
      <c r="K130" s="43"/>
      <c r="L130" s="44" t="s">
        <v>75</v>
      </c>
      <c r="M130" s="40">
        <f>M128+M129</f>
        <v>0</v>
      </c>
      <c r="P130" s="130"/>
    </row>
    <row r="131" spans="1:16" ht="18.75">
      <c r="A131" s="168">
        <f t="shared" si="1"/>
        <v>90000220</v>
      </c>
      <c r="B131" s="39" t="str">
        <f>IF(B130&lt;A131,B130+1," ")</f>
        <v> </v>
      </c>
      <c r="C131" s="170"/>
      <c r="D131" s="39" t="str">
        <f>IF(B131&lt;A131,B131+1," ")</f>
        <v> </v>
      </c>
      <c r="E131" s="170"/>
      <c r="F131" s="39" t="str">
        <f>IF(F130&lt;A131,F130+1," ")</f>
        <v> </v>
      </c>
      <c r="G131" s="170"/>
      <c r="H131" s="39" t="str">
        <f>IF(F131&lt;A131,F131+1," ")</f>
        <v> </v>
      </c>
      <c r="I131" s="170"/>
      <c r="J131" s="42" t="s">
        <v>70</v>
      </c>
      <c r="K131" s="43">
        <f>O126+O127+O128+O129</f>
        <v>0</v>
      </c>
      <c r="L131" s="43" t="s">
        <v>69</v>
      </c>
      <c r="M131" s="40">
        <f>N126+N127+N128+N129</f>
        <v>0</v>
      </c>
      <c r="P131" s="130"/>
    </row>
    <row r="132" spans="1:16" ht="18.75">
      <c r="A132" s="168">
        <f t="shared" si="1"/>
        <v>90000220</v>
      </c>
      <c r="P132" s="130"/>
    </row>
    <row r="133" spans="1:16" ht="18.75">
      <c r="A133" s="168">
        <f t="shared" si="1"/>
        <v>90000220</v>
      </c>
      <c r="B133" s="4" t="s">
        <v>111</v>
      </c>
      <c r="E133" s="377"/>
      <c r="F133" s="377"/>
      <c r="G133" s="377"/>
      <c r="H133" s="377"/>
      <c r="P133" s="130"/>
    </row>
    <row r="134" spans="1:16" ht="15.75">
      <c r="A134" s="168">
        <f t="shared" si="1"/>
        <v>90000220</v>
      </c>
      <c r="B134" s="378" t="s">
        <v>66</v>
      </c>
      <c r="C134" s="379"/>
      <c r="D134" s="379"/>
      <c r="E134" s="379"/>
      <c r="F134" s="379"/>
      <c r="G134" s="379"/>
      <c r="H134" s="379"/>
      <c r="I134" s="380"/>
      <c r="J134" s="378" t="s">
        <v>67</v>
      </c>
      <c r="K134" s="379"/>
      <c r="L134" s="379"/>
      <c r="M134" s="380"/>
      <c r="P134" s="130"/>
    </row>
    <row r="135" spans="1:16" ht="18.75">
      <c r="A135" s="168">
        <f t="shared" si="1"/>
        <v>90000220</v>
      </c>
      <c r="B135" s="39" t="str">
        <f>IF(H126&lt;A135,H126+1," ")</f>
        <v> </v>
      </c>
      <c r="C135" s="170"/>
      <c r="D135" s="39" t="str">
        <f>IF(D136&lt;A135,D136+1," ")</f>
        <v> </v>
      </c>
      <c r="E135" s="170"/>
      <c r="F135" s="39" t="str">
        <f>IF(D135&lt;A135,D135+1," ")</f>
        <v> </v>
      </c>
      <c r="G135" s="170"/>
      <c r="H135" s="39" t="str">
        <f>IF(H136&lt;A135,H136+1," ")</f>
        <v> </v>
      </c>
      <c r="I135" s="170"/>
      <c r="J135" s="42"/>
      <c r="K135" s="43"/>
      <c r="L135" s="44" t="s">
        <v>71</v>
      </c>
      <c r="M135" s="40">
        <f>N135+O135</f>
        <v>0</v>
      </c>
      <c r="N135" s="126">
        <f>COUNTIF(C135:I140,"TM")</f>
        <v>0</v>
      </c>
      <c r="O135" s="126">
        <f>COUNTIF(C135:I140,"EM")</f>
        <v>0</v>
      </c>
      <c r="P135" s="130"/>
    </row>
    <row r="136" spans="1:16" ht="18.75">
      <c r="A136" s="168">
        <f t="shared" si="1"/>
        <v>90000220</v>
      </c>
      <c r="B136" s="39" t="str">
        <f>IF(B135&lt;A136,B135+1," ")</f>
        <v> </v>
      </c>
      <c r="C136" s="170"/>
      <c r="D136" s="39" t="str">
        <f>IF(D137&lt;A136,D137+1," ")</f>
        <v> </v>
      </c>
      <c r="E136" s="170"/>
      <c r="F136" s="39" t="str">
        <f>IF(F135&lt;A136,F135+1," ")</f>
        <v> </v>
      </c>
      <c r="G136" s="170"/>
      <c r="H136" s="39" t="str">
        <f>IF(H137&lt;A136,H137+1," ")</f>
        <v> </v>
      </c>
      <c r="I136" s="170"/>
      <c r="J136" s="42"/>
      <c r="K136" s="43"/>
      <c r="L136" s="44" t="s">
        <v>72</v>
      </c>
      <c r="M136" s="40">
        <f>N136+O136</f>
        <v>0</v>
      </c>
      <c r="N136" s="126">
        <f>COUNTIF(C135:I140,"CTM")</f>
        <v>0</v>
      </c>
      <c r="O136" s="126">
        <f>COUNTIF(C135:I140,"CEM")</f>
        <v>0</v>
      </c>
      <c r="P136" s="130"/>
    </row>
    <row r="137" spans="1:16" ht="18.75">
      <c r="A137" s="168">
        <f t="shared" si="1"/>
        <v>90000220</v>
      </c>
      <c r="B137" s="39" t="str">
        <f>IF(B136&lt;A137,B136+1," ")</f>
        <v> </v>
      </c>
      <c r="C137" s="170"/>
      <c r="D137" s="39" t="str">
        <f>IF(D138&lt;A137,D138+1," ")</f>
        <v> </v>
      </c>
      <c r="E137" s="170"/>
      <c r="F137" s="39" t="str">
        <f>IF(F136&lt;A137,F136+1," ")</f>
        <v> </v>
      </c>
      <c r="G137" s="170"/>
      <c r="H137" s="39" t="str">
        <f>IF(H138&lt;A137,H138+1," ")</f>
        <v> </v>
      </c>
      <c r="I137" s="170"/>
      <c r="J137" s="42"/>
      <c r="K137" s="43"/>
      <c r="L137" s="44" t="s">
        <v>73</v>
      </c>
      <c r="M137" s="40">
        <f>N137+O137</f>
        <v>0</v>
      </c>
      <c r="N137" s="126">
        <f>COUNTIF(C137:I142,"HTM")</f>
        <v>0</v>
      </c>
      <c r="O137" s="126">
        <f>COUNTIF(C137:I142,"HEM")</f>
        <v>0</v>
      </c>
      <c r="P137" s="130"/>
    </row>
    <row r="138" spans="1:16" ht="18.75">
      <c r="A138" s="168">
        <f t="shared" si="1"/>
        <v>90000220</v>
      </c>
      <c r="B138" s="39" t="str">
        <f>IF(B137&lt;A138,B137+1," ")</f>
        <v> </v>
      </c>
      <c r="C138" s="170"/>
      <c r="D138" s="39" t="str">
        <f>IF(D139&lt;A138,D139+1," ")</f>
        <v> </v>
      </c>
      <c r="E138" s="170"/>
      <c r="F138" s="39" t="str">
        <f>IF(F137&lt;A138,F137+1," ")</f>
        <v> </v>
      </c>
      <c r="G138" s="170"/>
      <c r="H138" s="39" t="str">
        <f>IF(H139&lt;A138,H139+1," ")</f>
        <v> </v>
      </c>
      <c r="I138" s="170"/>
      <c r="J138" s="42"/>
      <c r="K138" s="43"/>
      <c r="L138" s="44" t="s">
        <v>74</v>
      </c>
      <c r="M138" s="40">
        <f>N138+O138</f>
        <v>0</v>
      </c>
      <c r="N138" s="126">
        <f>COUNTIF(C138:I142,"UTM")</f>
        <v>0</v>
      </c>
      <c r="O138" s="126">
        <f>COUNTIF(C138:I142,"UEM")</f>
        <v>0</v>
      </c>
      <c r="P138" s="130"/>
    </row>
    <row r="139" spans="1:16" ht="18.75">
      <c r="A139" s="168">
        <f t="shared" si="1"/>
        <v>90000220</v>
      </c>
      <c r="B139" s="39" t="str">
        <f>IF(B138&lt;A139,B138+1," ")</f>
        <v> </v>
      </c>
      <c r="C139" s="170"/>
      <c r="D139" s="39" t="str">
        <f>IF(D140&lt;A139,D140+1," ")</f>
        <v> </v>
      </c>
      <c r="E139" s="170"/>
      <c r="F139" s="39" t="str">
        <f>IF(F138&lt;A139,F138+1," ")</f>
        <v> </v>
      </c>
      <c r="G139" s="170"/>
      <c r="H139" s="39" t="str">
        <f>IF(H140&lt;A139,H140+1," ")</f>
        <v> </v>
      </c>
      <c r="I139" s="170"/>
      <c r="J139" s="42"/>
      <c r="K139" s="43"/>
      <c r="L139" s="44" t="s">
        <v>75</v>
      </c>
      <c r="M139" s="40">
        <f>M137+M138</f>
        <v>0</v>
      </c>
      <c r="P139" s="130"/>
    </row>
    <row r="140" spans="1:16" ht="18.75">
      <c r="A140" s="168">
        <f>A139</f>
        <v>90000220</v>
      </c>
      <c r="B140" s="39" t="str">
        <f>IF(B139&lt;A140,B139+1," ")</f>
        <v> </v>
      </c>
      <c r="C140" s="170"/>
      <c r="D140" s="39" t="str">
        <f>IF(B140&lt;A140,B140+1," ")</f>
        <v> </v>
      </c>
      <c r="E140" s="170"/>
      <c r="F140" s="39" t="str">
        <f>IF(F139&lt;A140,F139+1," ")</f>
        <v> </v>
      </c>
      <c r="G140" s="170"/>
      <c r="H140" s="39" t="str">
        <f>IF(F140&lt;A140,F140+1," ")</f>
        <v> </v>
      </c>
      <c r="I140" s="170"/>
      <c r="J140" s="42" t="s">
        <v>70</v>
      </c>
      <c r="K140" s="43">
        <f>O135+O136+O137+O138</f>
        <v>0</v>
      </c>
      <c r="L140" s="43" t="s">
        <v>69</v>
      </c>
      <c r="M140" s="40">
        <f>N135+N136+N137+N138</f>
        <v>0</v>
      </c>
      <c r="P140" s="130"/>
    </row>
    <row r="141" spans="1:16" ht="18.75">
      <c r="A141" s="168"/>
      <c r="P141" s="130"/>
    </row>
    <row r="142" spans="1:16" ht="18.75">
      <c r="A142" s="168"/>
      <c r="B142" s="164"/>
      <c r="C142" s="165"/>
      <c r="D142" s="164"/>
      <c r="E142" s="165"/>
      <c r="F142" s="164"/>
      <c r="G142" s="165"/>
      <c r="H142" s="164"/>
      <c r="I142" s="165"/>
      <c r="J142" s="165"/>
      <c r="K142" s="165"/>
      <c r="L142" s="165"/>
      <c r="M142" s="165"/>
      <c r="N142" s="166"/>
      <c r="O142" s="166"/>
      <c r="P142" s="130"/>
    </row>
  </sheetData>
  <sheetProtection password="E944" sheet="1" formatCells="0" formatColumns="0" selectLockedCells="1"/>
  <mergeCells count="52">
    <mergeCell ref="B134:I134"/>
    <mergeCell ref="J89:M89"/>
    <mergeCell ref="B98:I98"/>
    <mergeCell ref="J98:M98"/>
    <mergeCell ref="J134:M134"/>
    <mergeCell ref="J35:M35"/>
    <mergeCell ref="J44:M44"/>
    <mergeCell ref="J53:M53"/>
    <mergeCell ref="J125:M125"/>
    <mergeCell ref="J116:M116"/>
    <mergeCell ref="B107:I107"/>
    <mergeCell ref="B125:I125"/>
    <mergeCell ref="B3:M3"/>
    <mergeCell ref="B26:I26"/>
    <mergeCell ref="J107:M107"/>
    <mergeCell ref="B35:I35"/>
    <mergeCell ref="B116:I116"/>
    <mergeCell ref="B89:I89"/>
    <mergeCell ref="I4:J4"/>
    <mergeCell ref="J80:M80"/>
    <mergeCell ref="B2:M2"/>
    <mergeCell ref="E7:H7"/>
    <mergeCell ref="E16:H16"/>
    <mergeCell ref="B44:I44"/>
    <mergeCell ref="B53:I53"/>
    <mergeCell ref="J71:M71"/>
    <mergeCell ref="E79:H79"/>
    <mergeCell ref="J8:M8"/>
    <mergeCell ref="J17:M17"/>
    <mergeCell ref="J26:M26"/>
    <mergeCell ref="B8:I8"/>
    <mergeCell ref="B17:I17"/>
    <mergeCell ref="E106:H106"/>
    <mergeCell ref="E115:H115"/>
    <mergeCell ref="E124:H124"/>
    <mergeCell ref="E133:H133"/>
    <mergeCell ref="E25:H25"/>
    <mergeCell ref="E34:H34"/>
    <mergeCell ref="E43:H43"/>
    <mergeCell ref="E52:H52"/>
    <mergeCell ref="E61:H61"/>
    <mergeCell ref="E70:H70"/>
    <mergeCell ref="R2:S2"/>
    <mergeCell ref="R19:S19"/>
    <mergeCell ref="R12:S12"/>
    <mergeCell ref="R25:S25"/>
    <mergeCell ref="E88:H88"/>
    <mergeCell ref="E97:H97"/>
    <mergeCell ref="B71:I71"/>
    <mergeCell ref="B62:H62"/>
    <mergeCell ref="B80:I80"/>
    <mergeCell ref="J62:M62"/>
  </mergeCells>
  <printOptions horizontalCentered="1"/>
  <pageMargins left="0.3937007874015748" right="0.3937007874015748" top="0.5905511811023623" bottom="0.83" header="0" footer="0"/>
  <pageSetup horizontalDpi="300" verticalDpi="300" orientation="portrait" paperSize="9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B3" sqref="B3:G3"/>
    </sheetView>
  </sheetViews>
  <sheetFormatPr defaultColWidth="9.140625" defaultRowHeight="15"/>
  <cols>
    <col min="1" max="1" width="2.8515625" style="0" customWidth="1"/>
    <col min="2" max="7" width="14.57421875" style="0" customWidth="1"/>
    <col min="8" max="8" width="3.00390625" style="0" customWidth="1"/>
  </cols>
  <sheetData>
    <row r="1" spans="1:8" ht="20.25" customHeight="1">
      <c r="A1" s="188"/>
      <c r="B1" s="279"/>
      <c r="C1" s="188"/>
      <c r="D1" s="188"/>
      <c r="E1" s="188"/>
      <c r="F1" s="188"/>
      <c r="G1" s="188"/>
      <c r="H1" s="188"/>
    </row>
    <row r="2" spans="1:8" ht="21">
      <c r="A2" s="188"/>
      <c r="B2" s="496" t="str">
        <f>'TA&amp;DA'!B2:J2</f>
        <v>SSC  Public Examinations, March/April, 2013</v>
      </c>
      <c r="C2" s="496"/>
      <c r="D2" s="496"/>
      <c r="E2" s="496"/>
      <c r="F2" s="496"/>
      <c r="G2" s="496"/>
      <c r="H2" s="188"/>
    </row>
    <row r="3" spans="1:8" ht="18.75">
      <c r="A3" s="188"/>
      <c r="B3" s="497" t="s">
        <v>312</v>
      </c>
      <c r="C3" s="497"/>
      <c r="D3" s="497"/>
      <c r="E3" s="497"/>
      <c r="F3" s="497"/>
      <c r="G3" s="497"/>
      <c r="H3" s="188"/>
    </row>
    <row r="4" spans="1:8" ht="18.75">
      <c r="A4" s="188"/>
      <c r="C4" s="3" t="str">
        <f>'TA&amp;DA'!C4:K4</f>
        <v>Centre No and Name:</v>
      </c>
      <c r="D4" s="276" t="str">
        <f>'TA&amp;DA'!D4:L4</f>
        <v>0421 : SRIPUJITHA HIGH SCHOOL</v>
      </c>
      <c r="H4" s="188"/>
    </row>
    <row r="5" spans="1:8" ht="18.75">
      <c r="A5" s="188"/>
      <c r="C5" s="3" t="str">
        <f>'TA&amp;DA'!C5:K5</f>
        <v>District Code &amp; Name:</v>
      </c>
      <c r="D5" s="276" t="str">
        <f>'TA&amp;DA'!D5:L5</f>
        <v>14 - GUNTUR</v>
      </c>
      <c r="H5" s="188"/>
    </row>
    <row r="6" spans="1:8" ht="3" customHeight="1">
      <c r="A6" s="188"/>
      <c r="B6" s="274"/>
      <c r="H6" s="188"/>
    </row>
    <row r="7" spans="1:8" ht="30" customHeight="1">
      <c r="A7" s="188"/>
      <c r="B7" s="495" t="s">
        <v>307</v>
      </c>
      <c r="C7" s="495"/>
      <c r="D7" s="495" t="s">
        <v>310</v>
      </c>
      <c r="E7" s="495"/>
      <c r="F7" s="495" t="s">
        <v>311</v>
      </c>
      <c r="G7" s="495"/>
      <c r="H7" s="188"/>
    </row>
    <row r="8" spans="1:8" ht="15.75">
      <c r="A8" s="188"/>
      <c r="B8" s="277" t="s">
        <v>308</v>
      </c>
      <c r="C8" s="277" t="s">
        <v>309</v>
      </c>
      <c r="D8" s="277" t="s">
        <v>308</v>
      </c>
      <c r="E8" s="277" t="s">
        <v>309</v>
      </c>
      <c r="F8" s="277" t="s">
        <v>308</v>
      </c>
      <c r="G8" s="277" t="s">
        <v>309</v>
      </c>
      <c r="H8" s="188"/>
    </row>
    <row r="9" spans="1:8" ht="15">
      <c r="A9" s="188"/>
      <c r="B9" s="495"/>
      <c r="C9" s="495"/>
      <c r="D9" s="495"/>
      <c r="E9" s="495"/>
      <c r="F9" s="495"/>
      <c r="G9" s="495"/>
      <c r="H9" s="188"/>
    </row>
    <row r="10" spans="1:8" ht="15">
      <c r="A10" s="188"/>
      <c r="B10" s="495"/>
      <c r="C10" s="495"/>
      <c r="D10" s="495"/>
      <c r="E10" s="495"/>
      <c r="F10" s="495"/>
      <c r="G10" s="495"/>
      <c r="H10" s="188"/>
    </row>
    <row r="11" spans="1:8" ht="15">
      <c r="A11" s="188"/>
      <c r="B11" s="495"/>
      <c r="C11" s="495"/>
      <c r="D11" s="495"/>
      <c r="E11" s="495"/>
      <c r="F11" s="495"/>
      <c r="G11" s="495"/>
      <c r="H11" s="188"/>
    </row>
    <row r="12" spans="1:8" ht="15.75">
      <c r="A12" s="188"/>
      <c r="B12" s="274"/>
      <c r="H12" s="188"/>
    </row>
    <row r="13" spans="1:8" ht="15">
      <c r="A13" s="188"/>
      <c r="H13" s="188"/>
    </row>
    <row r="14" spans="1:8" ht="15">
      <c r="A14" s="188"/>
      <c r="H14" s="188"/>
    </row>
    <row r="15" spans="1:8" ht="15">
      <c r="A15" s="188"/>
      <c r="F15" t="s">
        <v>313</v>
      </c>
      <c r="H15" s="188"/>
    </row>
    <row r="16" spans="1:8" ht="15">
      <c r="A16" s="188"/>
      <c r="H16" s="188"/>
    </row>
    <row r="17" spans="1:8" ht="15">
      <c r="A17" s="188"/>
      <c r="H17" s="188"/>
    </row>
    <row r="18" spans="1:8" ht="15">
      <c r="A18" s="188"/>
      <c r="H18" s="188"/>
    </row>
    <row r="19" spans="1:8" ht="15">
      <c r="A19" s="188"/>
      <c r="H19" s="188"/>
    </row>
    <row r="20" spans="1:8" ht="15">
      <c r="A20" s="188"/>
      <c r="H20" s="188"/>
    </row>
    <row r="21" spans="1:8" ht="15">
      <c r="A21" s="188"/>
      <c r="H21" s="188"/>
    </row>
    <row r="22" spans="1:8" ht="15">
      <c r="A22" s="188"/>
      <c r="H22" s="188"/>
    </row>
    <row r="23" spans="1:8" ht="15">
      <c r="A23" s="188"/>
      <c r="H23" s="188"/>
    </row>
    <row r="24" spans="1:8" ht="15">
      <c r="A24" s="188"/>
      <c r="H24" s="188"/>
    </row>
    <row r="25" spans="1:8" ht="15">
      <c r="A25" s="188"/>
      <c r="H25" s="188"/>
    </row>
    <row r="26" spans="1:8" ht="21">
      <c r="A26" s="188"/>
      <c r="B26" s="496" t="str">
        <f>B2</f>
        <v>SSC  Public Examinations, March/April, 2013</v>
      </c>
      <c r="C26" s="496"/>
      <c r="D26" s="496"/>
      <c r="E26" s="496"/>
      <c r="F26" s="496"/>
      <c r="G26" s="496"/>
      <c r="H26" s="188"/>
    </row>
    <row r="27" spans="1:8" ht="18.75">
      <c r="A27" s="188"/>
      <c r="B27" s="497" t="s">
        <v>312</v>
      </c>
      <c r="C27" s="497"/>
      <c r="D27" s="497"/>
      <c r="E27" s="497"/>
      <c r="F27" s="497"/>
      <c r="G27" s="497"/>
      <c r="H27" s="188"/>
    </row>
    <row r="28" spans="1:8" ht="18.75">
      <c r="A28" s="188"/>
      <c r="C28" s="3" t="str">
        <f>C4</f>
        <v>Centre No and Name:</v>
      </c>
      <c r="D28" s="278" t="str">
        <f>D4</f>
        <v>0421 : SRIPUJITHA HIGH SCHOOL</v>
      </c>
      <c r="H28" s="188"/>
    </row>
    <row r="29" spans="1:8" ht="18.75">
      <c r="A29" s="188"/>
      <c r="C29" s="3" t="str">
        <f>C5</f>
        <v>District Code &amp; Name:</v>
      </c>
      <c r="D29" s="278" t="str">
        <f>D5</f>
        <v>14 - GUNTUR</v>
      </c>
      <c r="H29" s="188"/>
    </row>
    <row r="30" spans="1:8" ht="2.25" customHeight="1">
      <c r="A30" s="188"/>
      <c r="B30" s="274"/>
      <c r="H30" s="188"/>
    </row>
    <row r="31" spans="1:8" ht="15.75">
      <c r="A31" s="188"/>
      <c r="B31" s="495" t="s">
        <v>307</v>
      </c>
      <c r="C31" s="495"/>
      <c r="D31" s="495" t="s">
        <v>310</v>
      </c>
      <c r="E31" s="495"/>
      <c r="F31" s="495" t="s">
        <v>311</v>
      </c>
      <c r="G31" s="495"/>
      <c r="H31" s="188"/>
    </row>
    <row r="32" spans="1:8" ht="15.75">
      <c r="A32" s="188"/>
      <c r="B32" s="277" t="s">
        <v>308</v>
      </c>
      <c r="C32" s="277" t="s">
        <v>309</v>
      </c>
      <c r="D32" s="277" t="s">
        <v>308</v>
      </c>
      <c r="E32" s="277" t="s">
        <v>309</v>
      </c>
      <c r="F32" s="277" t="s">
        <v>308</v>
      </c>
      <c r="G32" s="277" t="s">
        <v>309</v>
      </c>
      <c r="H32" s="188"/>
    </row>
    <row r="33" spans="1:8" ht="15">
      <c r="A33" s="188"/>
      <c r="B33" s="495"/>
      <c r="C33" s="495"/>
      <c r="D33" s="495"/>
      <c r="E33" s="495"/>
      <c r="F33" s="495"/>
      <c r="G33" s="495"/>
      <c r="H33" s="188"/>
    </row>
    <row r="34" spans="1:8" ht="15">
      <c r="A34" s="188"/>
      <c r="B34" s="495"/>
      <c r="C34" s="495"/>
      <c r="D34" s="495"/>
      <c r="E34" s="495"/>
      <c r="F34" s="495"/>
      <c r="G34" s="495"/>
      <c r="H34" s="188"/>
    </row>
    <row r="35" spans="1:8" ht="15">
      <c r="A35" s="188"/>
      <c r="B35" s="495"/>
      <c r="C35" s="495"/>
      <c r="D35" s="495"/>
      <c r="E35" s="495"/>
      <c r="F35" s="495"/>
      <c r="G35" s="495"/>
      <c r="H35" s="188"/>
    </row>
    <row r="36" spans="1:8" ht="15">
      <c r="A36" s="188"/>
      <c r="H36" s="188"/>
    </row>
    <row r="37" spans="1:8" ht="15">
      <c r="A37" s="188"/>
      <c r="H37" s="188"/>
    </row>
    <row r="38" spans="1:8" ht="15">
      <c r="A38" s="188"/>
      <c r="H38" s="188"/>
    </row>
    <row r="39" spans="1:8" ht="15">
      <c r="A39" s="188"/>
      <c r="F39" t="s">
        <v>313</v>
      </c>
      <c r="H39" s="188"/>
    </row>
    <row r="40" spans="1:8" ht="15">
      <c r="A40" s="188"/>
      <c r="H40" s="188"/>
    </row>
    <row r="41" spans="1:8" ht="15">
      <c r="A41" s="188"/>
      <c r="H41" s="188"/>
    </row>
    <row r="42" spans="1:8" ht="15">
      <c r="A42" s="188"/>
      <c r="B42" s="188"/>
      <c r="C42" s="188"/>
      <c r="D42" s="188"/>
      <c r="E42" s="188"/>
      <c r="F42" s="188"/>
      <c r="G42" s="188"/>
      <c r="H42" s="188"/>
    </row>
  </sheetData>
  <sheetProtection password="E944" sheet="1" selectLockedCells="1"/>
  <mergeCells count="22">
    <mergeCell ref="B33:B35"/>
    <mergeCell ref="C33:C35"/>
    <mergeCell ref="D33:D35"/>
    <mergeCell ref="E33:E35"/>
    <mergeCell ref="F33:F35"/>
    <mergeCell ref="G33:G35"/>
    <mergeCell ref="B2:G2"/>
    <mergeCell ref="B3:G3"/>
    <mergeCell ref="B26:G26"/>
    <mergeCell ref="B27:G27"/>
    <mergeCell ref="B31:C31"/>
    <mergeCell ref="D31:E31"/>
    <mergeCell ref="F31:G31"/>
    <mergeCell ref="B7:C7"/>
    <mergeCell ref="D7:E7"/>
    <mergeCell ref="F7:G7"/>
    <mergeCell ref="B9:B11"/>
    <mergeCell ref="C9:C11"/>
    <mergeCell ref="D9:D11"/>
    <mergeCell ref="E9:E11"/>
    <mergeCell ref="F9:F11"/>
    <mergeCell ref="G9:G11"/>
  </mergeCells>
  <printOptions horizontalCentered="1"/>
  <pageMargins left="0.5905511811023623" right="0.5905511811023623" top="0.7874015748031497" bottom="0.7480314960629921" header="0" footer="0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1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3.7109375" style="0" customWidth="1"/>
    <col min="2" max="2" width="15.7109375" style="81" customWidth="1"/>
    <col min="3" max="3" width="6.8515625" style="81" customWidth="1"/>
    <col min="4" max="4" width="15.7109375" style="81" customWidth="1"/>
    <col min="5" max="5" width="6.8515625" style="81" customWidth="1"/>
    <col min="6" max="6" width="15.7109375" style="81" customWidth="1"/>
    <col min="7" max="7" width="6.8515625" style="81" customWidth="1"/>
    <col min="8" max="8" width="15.7109375" style="81" customWidth="1"/>
    <col min="9" max="9" width="6.8515625" style="81" customWidth="1"/>
    <col min="10" max="13" width="6.140625" style="81" customWidth="1"/>
    <col min="14" max="14" width="4.00390625" style="0" customWidth="1"/>
  </cols>
  <sheetData>
    <row r="1" spans="1:14" ht="21">
      <c r="A1" s="131"/>
      <c r="B1" s="179"/>
      <c r="C1" s="399" t="s">
        <v>347</v>
      </c>
      <c r="D1" s="399"/>
      <c r="E1" s="399"/>
      <c r="F1" s="399"/>
      <c r="G1" s="399"/>
      <c r="H1" s="399"/>
      <c r="I1" s="399"/>
      <c r="J1" s="399"/>
      <c r="K1" s="179"/>
      <c r="L1" s="179"/>
      <c r="M1" s="179"/>
      <c r="N1" s="131"/>
    </row>
    <row r="2" spans="1:14" ht="21" customHeight="1">
      <c r="A2" s="131"/>
      <c r="B2" s="389" t="str">
        <f>CONCATENATE("SSC ",Data!E3," Public Examinations, ",Data!F3,", ",Data!C4)</f>
        <v>SSC  Public Examinations, March/April, 2013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131"/>
    </row>
    <row r="3" spans="1:14" ht="21" customHeight="1">
      <c r="A3" s="131"/>
      <c r="B3" s="389" t="s">
        <v>217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131"/>
    </row>
    <row r="4" spans="1:15" ht="21" customHeight="1">
      <c r="A4" s="131"/>
      <c r="B4" s="81" t="str">
        <f>CONCATENATE("ROOM NUMBER: 1-[",'Seating Arrangement'!E7,"]")</f>
        <v>ROOM NUMBER: 1-[]</v>
      </c>
      <c r="G4" s="41" t="str">
        <f>Data!C6</f>
        <v>0421</v>
      </c>
      <c r="H4" s="81" t="str">
        <f>Data!C5</f>
        <v>SRIPUJITHA HIGH SCHOOL</v>
      </c>
      <c r="N4" s="180"/>
      <c r="O4" s="134"/>
    </row>
    <row r="5" spans="1:16" ht="21" customHeight="1">
      <c r="A5" s="131"/>
      <c r="B5" s="390" t="s">
        <v>66</v>
      </c>
      <c r="C5" s="390"/>
      <c r="D5" s="390"/>
      <c r="E5" s="390"/>
      <c r="F5" s="390"/>
      <c r="G5" s="390"/>
      <c r="H5" s="390"/>
      <c r="I5" s="390"/>
      <c r="J5" s="390" t="s">
        <v>67</v>
      </c>
      <c r="K5" s="390"/>
      <c r="L5" s="390"/>
      <c r="M5" s="390"/>
      <c r="N5" s="180"/>
      <c r="O5" s="134"/>
      <c r="P5" s="101"/>
    </row>
    <row r="6" spans="1:16" ht="21" customHeight="1">
      <c r="A6" s="131"/>
      <c r="B6" s="83">
        <f>'Seating Arrangement'!B9</f>
        <v>90000001</v>
      </c>
      <c r="C6" s="84" t="str">
        <f>'Seating Arrangement'!C9</f>
        <v>TM</v>
      </c>
      <c r="D6" s="83">
        <f>'Seating Arrangement'!D9</f>
        <v>90000012</v>
      </c>
      <c r="E6" s="84" t="str">
        <f>'Seating Arrangement'!E9</f>
        <v>EM</v>
      </c>
      <c r="F6" s="83">
        <f>'Seating Arrangement'!F9</f>
        <v>90000013</v>
      </c>
      <c r="G6" s="84" t="str">
        <f>'Seating Arrangement'!G9</f>
        <v>TM</v>
      </c>
      <c r="H6" s="83">
        <f>'Seating Arrangement'!H9</f>
        <v>90000024</v>
      </c>
      <c r="I6" s="84" t="str">
        <f>'Seating Arrangement'!I9</f>
        <v>EM</v>
      </c>
      <c r="J6" s="83"/>
      <c r="K6" s="92"/>
      <c r="L6" s="93" t="str">
        <f>'Seating Arrangement'!L9</f>
        <v>Telugu:</v>
      </c>
      <c r="M6" s="89">
        <f>'Seating Arrangement'!M9</f>
        <v>5</v>
      </c>
      <c r="N6" s="180"/>
      <c r="O6" s="134"/>
      <c r="P6" s="101"/>
    </row>
    <row r="7" spans="1:16" ht="21" customHeight="1">
      <c r="A7" s="131"/>
      <c r="B7" s="85">
        <f>'Seating Arrangement'!B10</f>
        <v>90000002</v>
      </c>
      <c r="C7" s="86" t="str">
        <f>'Seating Arrangement'!C10</f>
        <v>CTM</v>
      </c>
      <c r="D7" s="85">
        <f>'Seating Arrangement'!D10</f>
        <v>90000011</v>
      </c>
      <c r="E7" s="86" t="str">
        <f>'Seating Arrangement'!E10</f>
        <v>CTM</v>
      </c>
      <c r="F7" s="85">
        <f>'Seating Arrangement'!F10</f>
        <v>90000014</v>
      </c>
      <c r="G7" s="86" t="str">
        <f>'Seating Arrangement'!G10</f>
        <v>CTM</v>
      </c>
      <c r="H7" s="85">
        <f>'Seating Arrangement'!H10</f>
        <v>90000023</v>
      </c>
      <c r="I7" s="86" t="str">
        <f>'Seating Arrangement'!I10</f>
        <v>CTM</v>
      </c>
      <c r="J7" s="85"/>
      <c r="K7" s="82"/>
      <c r="L7" s="94" t="str">
        <f>'Seating Arrangement'!L10</f>
        <v>Com.Telugu:</v>
      </c>
      <c r="M7" s="90">
        <f>'Seating Arrangement'!M10</f>
        <v>8</v>
      </c>
      <c r="N7" s="180"/>
      <c r="O7" s="134"/>
      <c r="P7" s="101"/>
    </row>
    <row r="8" spans="1:16" ht="21" customHeight="1">
      <c r="A8" s="131"/>
      <c r="B8" s="85">
        <f>'Seating Arrangement'!B11</f>
        <v>90000003</v>
      </c>
      <c r="C8" s="86" t="str">
        <f>'Seating Arrangement'!C11</f>
        <v>CEM</v>
      </c>
      <c r="D8" s="85">
        <f>'Seating Arrangement'!D11</f>
        <v>90000010</v>
      </c>
      <c r="E8" s="86" t="str">
        <f>'Seating Arrangement'!E11</f>
        <v>CEM</v>
      </c>
      <c r="F8" s="85">
        <f>'Seating Arrangement'!F11</f>
        <v>90000015</v>
      </c>
      <c r="G8" s="86" t="str">
        <f>'Seating Arrangement'!G11</f>
        <v>CEM</v>
      </c>
      <c r="H8" s="85">
        <f>'Seating Arrangement'!H11</f>
        <v>90000022</v>
      </c>
      <c r="I8" s="86" t="str">
        <f>'Seating Arrangement'!I11</f>
        <v>CEM</v>
      </c>
      <c r="J8" s="85"/>
      <c r="K8" s="82"/>
      <c r="L8" s="94" t="str">
        <f>'Seating Arrangement'!L11</f>
        <v>FL Hidi:</v>
      </c>
      <c r="M8" s="90">
        <f>'Seating Arrangement'!M11</f>
        <v>4</v>
      </c>
      <c r="N8" s="180"/>
      <c r="O8" s="134"/>
      <c r="P8" s="101"/>
    </row>
    <row r="9" spans="1:16" ht="21" customHeight="1">
      <c r="A9" s="131"/>
      <c r="B9" s="85">
        <f>'Seating Arrangement'!B12</f>
        <v>90000004</v>
      </c>
      <c r="C9" s="86" t="str">
        <f>'Seating Arrangement'!C12</f>
        <v>HEM</v>
      </c>
      <c r="D9" s="85">
        <f>'Seating Arrangement'!D12</f>
        <v>90000009</v>
      </c>
      <c r="E9" s="86" t="str">
        <f>'Seating Arrangement'!E12</f>
        <v>HEM</v>
      </c>
      <c r="F9" s="85">
        <f>'Seating Arrangement'!F12</f>
        <v>90000016</v>
      </c>
      <c r="G9" s="86" t="str">
        <f>'Seating Arrangement'!G12</f>
        <v>HEM</v>
      </c>
      <c r="H9" s="85">
        <f>'Seating Arrangement'!H12</f>
        <v>90000021</v>
      </c>
      <c r="I9" s="86" t="str">
        <f>'Seating Arrangement'!I12</f>
        <v>HEM</v>
      </c>
      <c r="J9" s="85"/>
      <c r="K9" s="82"/>
      <c r="L9" s="94" t="str">
        <f>'Seating Arrangement'!L12</f>
        <v>FL Urdu:</v>
      </c>
      <c r="M9" s="90">
        <f>'Seating Arrangement'!M12</f>
        <v>7</v>
      </c>
      <c r="N9" s="180"/>
      <c r="O9" s="134"/>
      <c r="P9" s="101"/>
    </row>
    <row r="10" spans="1:16" ht="21" customHeight="1">
      <c r="A10" s="131"/>
      <c r="B10" s="85">
        <f>'Seating Arrangement'!B13</f>
        <v>90000005</v>
      </c>
      <c r="C10" s="86" t="str">
        <f>'Seating Arrangement'!C13</f>
        <v>UTM</v>
      </c>
      <c r="D10" s="85">
        <f>'Seating Arrangement'!D13</f>
        <v>90000008</v>
      </c>
      <c r="E10" s="86" t="str">
        <f>'Seating Arrangement'!E13</f>
        <v>TM</v>
      </c>
      <c r="F10" s="85">
        <f>'Seating Arrangement'!F13</f>
        <v>90000017</v>
      </c>
      <c r="G10" s="86" t="str">
        <f>'Seating Arrangement'!G13</f>
        <v>UTM</v>
      </c>
      <c r="H10" s="85">
        <f>'Seating Arrangement'!H13</f>
        <v>90000020</v>
      </c>
      <c r="I10" s="86" t="str">
        <f>'Seating Arrangement'!I13</f>
        <v>UTM</v>
      </c>
      <c r="J10" s="85"/>
      <c r="K10" s="82"/>
      <c r="L10" s="94" t="str">
        <f>'Seating Arrangement'!L13</f>
        <v>Spl.Telugu:</v>
      </c>
      <c r="M10" s="90">
        <f>'Seating Arrangement'!M13</f>
        <v>11</v>
      </c>
      <c r="N10" s="180"/>
      <c r="O10" s="134"/>
      <c r="P10" s="101"/>
    </row>
    <row r="11" spans="1:16" ht="21" customHeight="1">
      <c r="A11" s="131"/>
      <c r="B11" s="87">
        <f>'Seating Arrangement'!B14</f>
        <v>90000006</v>
      </c>
      <c r="C11" s="88" t="str">
        <f>'Seating Arrangement'!C14</f>
        <v>UEM</v>
      </c>
      <c r="D11" s="87">
        <f>'Seating Arrangement'!D14</f>
        <v>90000007</v>
      </c>
      <c r="E11" s="88" t="str">
        <f>'Seating Arrangement'!E14</f>
        <v>UEM</v>
      </c>
      <c r="F11" s="87">
        <f>'Seating Arrangement'!F14</f>
        <v>90000018</v>
      </c>
      <c r="G11" s="88" t="str">
        <f>'Seating Arrangement'!G14</f>
        <v>UEM</v>
      </c>
      <c r="H11" s="87">
        <f>'Seating Arrangement'!H14</f>
        <v>90000019</v>
      </c>
      <c r="I11" s="88" t="str">
        <f>'Seating Arrangement'!I14</f>
        <v>UEM</v>
      </c>
      <c r="J11" s="87" t="str">
        <f>'Seating Arrangement'!J14</f>
        <v>EM:</v>
      </c>
      <c r="K11" s="95">
        <f>'Seating Arrangement'!K14</f>
        <v>14</v>
      </c>
      <c r="L11" s="96" t="str">
        <f>'Seating Arrangement'!L14</f>
        <v>TM:</v>
      </c>
      <c r="M11" s="91">
        <f>'Seating Arrangement'!M14</f>
        <v>10</v>
      </c>
      <c r="N11" s="180"/>
      <c r="O11" s="134"/>
      <c r="P11" s="101"/>
    </row>
    <row r="12" spans="1:16" ht="26.25" customHeight="1">
      <c r="A12" s="131"/>
      <c r="B12" s="391" t="s">
        <v>216</v>
      </c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131"/>
      <c r="O12" s="101"/>
      <c r="P12" s="101"/>
    </row>
    <row r="13" spans="1:16" ht="21" customHeight="1">
      <c r="A13" s="131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31"/>
      <c r="O13" s="101"/>
      <c r="P13" s="101"/>
    </row>
    <row r="14" spans="1:16" ht="21" customHeight="1">
      <c r="A14" s="131"/>
      <c r="B14" s="395" t="str">
        <f>B2</f>
        <v>SSC  Public Examinations, March/April, 2013</v>
      </c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131"/>
      <c r="O14" s="101"/>
      <c r="P14" s="101"/>
    </row>
    <row r="15" spans="1:16" ht="21" customHeight="1">
      <c r="A15" s="131"/>
      <c r="B15" s="389" t="s">
        <v>217</v>
      </c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131"/>
      <c r="O15" s="101"/>
      <c r="P15" s="101"/>
    </row>
    <row r="16" spans="1:14" ht="21" customHeight="1">
      <c r="A16" s="131"/>
      <c r="B16" s="81" t="str">
        <f>CONCATENATE("ROOM NUMBER: 2-[",'Seating Arrangement'!E16,"]")</f>
        <v>ROOM NUMBER: 2-[]</v>
      </c>
      <c r="G16" s="41" t="str">
        <f>G4</f>
        <v>0421</v>
      </c>
      <c r="H16" s="81" t="str">
        <f>H4</f>
        <v>SRIPUJITHA HIGH SCHOOL</v>
      </c>
      <c r="N16" s="131"/>
    </row>
    <row r="17" spans="1:14" ht="21" customHeight="1">
      <c r="A17" s="131"/>
      <c r="B17" s="390" t="s">
        <v>66</v>
      </c>
      <c r="C17" s="390"/>
      <c r="D17" s="390"/>
      <c r="E17" s="390"/>
      <c r="F17" s="390"/>
      <c r="G17" s="390"/>
      <c r="H17" s="390"/>
      <c r="I17" s="390"/>
      <c r="J17" s="390" t="s">
        <v>67</v>
      </c>
      <c r="K17" s="390"/>
      <c r="L17" s="390"/>
      <c r="M17" s="390"/>
      <c r="N17" s="131"/>
    </row>
    <row r="18" spans="1:14" ht="21" customHeight="1">
      <c r="A18" s="131"/>
      <c r="B18" s="83">
        <f>'Seating Arrangement'!B18</f>
        <v>90000025</v>
      </c>
      <c r="C18" s="84" t="str">
        <f>'Seating Arrangement'!C18</f>
        <v>TM</v>
      </c>
      <c r="D18" s="83">
        <f>'Seating Arrangement'!D18</f>
        <v>90000036</v>
      </c>
      <c r="E18" s="84" t="str">
        <f>'Seating Arrangement'!E18</f>
        <v>EM</v>
      </c>
      <c r="F18" s="83">
        <f>'Seating Arrangement'!F18</f>
        <v>90000037</v>
      </c>
      <c r="G18" s="84" t="str">
        <f>'Seating Arrangement'!G18</f>
        <v>TM</v>
      </c>
      <c r="H18" s="83">
        <f>'Seating Arrangement'!H18</f>
        <v>90000048</v>
      </c>
      <c r="I18" s="84" t="str">
        <f>'Seating Arrangement'!I18</f>
        <v>EM</v>
      </c>
      <c r="J18" s="83"/>
      <c r="K18" s="92"/>
      <c r="L18" s="93" t="str">
        <f>'Seating Arrangement'!L18</f>
        <v>Telugu:</v>
      </c>
      <c r="M18" s="84">
        <f>'Seating Arrangement'!M18</f>
        <v>7</v>
      </c>
      <c r="N18" s="131"/>
    </row>
    <row r="19" spans="1:14" ht="21" customHeight="1">
      <c r="A19" s="131"/>
      <c r="B19" s="85">
        <f>'Seating Arrangement'!B19</f>
        <v>90000026</v>
      </c>
      <c r="C19" s="86" t="str">
        <f>'Seating Arrangement'!C19</f>
        <v>CEM</v>
      </c>
      <c r="D19" s="85">
        <f>'Seating Arrangement'!D19</f>
        <v>90000035</v>
      </c>
      <c r="E19" s="86" t="str">
        <f>'Seating Arrangement'!E19</f>
        <v>CTM</v>
      </c>
      <c r="F19" s="85">
        <f>'Seating Arrangement'!F19</f>
        <v>90000038</v>
      </c>
      <c r="G19" s="86" t="str">
        <f>'Seating Arrangement'!G19</f>
        <v>CTM</v>
      </c>
      <c r="H19" s="85">
        <f>'Seating Arrangement'!H19</f>
        <v>90000047</v>
      </c>
      <c r="I19" s="86" t="str">
        <f>'Seating Arrangement'!I19</f>
        <v>CTM</v>
      </c>
      <c r="J19" s="85"/>
      <c r="K19" s="82"/>
      <c r="L19" s="94" t="str">
        <f>'Seating Arrangement'!L19</f>
        <v>Com.Telugu:</v>
      </c>
      <c r="M19" s="86">
        <f>'Seating Arrangement'!M19</f>
        <v>8</v>
      </c>
      <c r="N19" s="131"/>
    </row>
    <row r="20" spans="1:14" ht="21" customHeight="1">
      <c r="A20" s="131"/>
      <c r="B20" s="85">
        <f>'Seating Arrangement'!B20</f>
        <v>90000027</v>
      </c>
      <c r="C20" s="86" t="str">
        <f>'Seating Arrangement'!C20</f>
        <v>CEM</v>
      </c>
      <c r="D20" s="85">
        <f>'Seating Arrangement'!D20</f>
        <v>90000034</v>
      </c>
      <c r="E20" s="86" t="str">
        <f>'Seating Arrangement'!E20</f>
        <v>CEM</v>
      </c>
      <c r="F20" s="85">
        <f>'Seating Arrangement'!F20</f>
        <v>90000039</v>
      </c>
      <c r="G20" s="86" t="str">
        <f>'Seating Arrangement'!G20</f>
        <v>CEM</v>
      </c>
      <c r="H20" s="85">
        <f>'Seating Arrangement'!H20</f>
        <v>90000046</v>
      </c>
      <c r="I20" s="86" t="str">
        <f>'Seating Arrangement'!I20</f>
        <v>CEM</v>
      </c>
      <c r="J20" s="85"/>
      <c r="K20" s="82"/>
      <c r="L20" s="94" t="str">
        <f>'Seating Arrangement'!L20</f>
        <v>FL Hidi:</v>
      </c>
      <c r="M20" s="86">
        <f>'Seating Arrangement'!M20</f>
        <v>3</v>
      </c>
      <c r="N20" s="131"/>
    </row>
    <row r="21" spans="1:14" ht="21" customHeight="1">
      <c r="A21" s="131"/>
      <c r="B21" s="85">
        <f>'Seating Arrangement'!B21</f>
        <v>90000028</v>
      </c>
      <c r="C21" s="86" t="str">
        <f>'Seating Arrangement'!C21</f>
        <v>HEM</v>
      </c>
      <c r="D21" s="85">
        <f>'Seating Arrangement'!D21</f>
        <v>90000033</v>
      </c>
      <c r="E21" s="86" t="str">
        <f>'Seating Arrangement'!E21</f>
        <v>EM</v>
      </c>
      <c r="F21" s="85">
        <f>'Seating Arrangement'!F21</f>
        <v>90000040</v>
      </c>
      <c r="G21" s="86" t="str">
        <f>'Seating Arrangement'!G21</f>
        <v>HEM</v>
      </c>
      <c r="H21" s="85">
        <f>'Seating Arrangement'!H21</f>
        <v>90000045</v>
      </c>
      <c r="I21" s="86" t="str">
        <f>'Seating Arrangement'!I21</f>
        <v>HEM</v>
      </c>
      <c r="J21" s="85"/>
      <c r="K21" s="82"/>
      <c r="L21" s="94" t="str">
        <f>'Seating Arrangement'!L21</f>
        <v>FL Urdu:</v>
      </c>
      <c r="M21" s="86">
        <f>'Seating Arrangement'!M21</f>
        <v>6</v>
      </c>
      <c r="N21" s="131"/>
    </row>
    <row r="22" spans="1:14" ht="21" customHeight="1">
      <c r="A22" s="131"/>
      <c r="B22" s="85">
        <f>'Seating Arrangement'!B22</f>
        <v>90000029</v>
      </c>
      <c r="C22" s="86" t="str">
        <f>'Seating Arrangement'!C22</f>
        <v>TM</v>
      </c>
      <c r="D22" s="85">
        <f>'Seating Arrangement'!D22</f>
        <v>90000032</v>
      </c>
      <c r="E22" s="86" t="str">
        <f>'Seating Arrangement'!E22</f>
        <v>EM</v>
      </c>
      <c r="F22" s="85">
        <f>'Seating Arrangement'!F22</f>
        <v>90000041</v>
      </c>
      <c r="G22" s="86" t="str">
        <f>'Seating Arrangement'!G22</f>
        <v>UTM</v>
      </c>
      <c r="H22" s="85">
        <f>'Seating Arrangement'!H22</f>
        <v>90000044</v>
      </c>
      <c r="I22" s="86" t="str">
        <f>'Seating Arrangement'!I22</f>
        <v>UTM</v>
      </c>
      <c r="J22" s="85"/>
      <c r="K22" s="82"/>
      <c r="L22" s="94" t="str">
        <f>'Seating Arrangement'!L22</f>
        <v>Spl.Telugu:</v>
      </c>
      <c r="M22" s="86">
        <f>'Seating Arrangement'!M22</f>
        <v>9</v>
      </c>
      <c r="N22" s="131"/>
    </row>
    <row r="23" spans="1:14" ht="21" customHeight="1">
      <c r="A23" s="131"/>
      <c r="B23" s="87">
        <f>'Seating Arrangement'!B23</f>
        <v>90000030</v>
      </c>
      <c r="C23" s="88" t="str">
        <f>'Seating Arrangement'!C23</f>
        <v>UEM</v>
      </c>
      <c r="D23" s="87">
        <f>'Seating Arrangement'!D23</f>
        <v>90000031</v>
      </c>
      <c r="E23" s="88" t="str">
        <f>'Seating Arrangement'!E23</f>
        <v>UEM</v>
      </c>
      <c r="F23" s="87">
        <f>'Seating Arrangement'!F23</f>
        <v>90000042</v>
      </c>
      <c r="G23" s="88" t="str">
        <f>'Seating Arrangement'!G23</f>
        <v>UEM</v>
      </c>
      <c r="H23" s="87">
        <f>'Seating Arrangement'!H23</f>
        <v>90000043</v>
      </c>
      <c r="I23" s="88" t="str">
        <f>'Seating Arrangement'!I23</f>
        <v>UEM</v>
      </c>
      <c r="J23" s="87" t="str">
        <f>'Seating Arrangement'!J23</f>
        <v>EM:</v>
      </c>
      <c r="K23" s="97">
        <f>'Seating Arrangement'!K23</f>
        <v>16</v>
      </c>
      <c r="L23" s="96" t="str">
        <f>'Seating Arrangement'!L23</f>
        <v>TM:</v>
      </c>
      <c r="M23" s="88">
        <f>'Seating Arrangement'!M23</f>
        <v>8</v>
      </c>
      <c r="N23" s="131"/>
    </row>
    <row r="24" spans="1:14" ht="27" customHeight="1">
      <c r="A24" s="131"/>
      <c r="B24" s="391" t="s">
        <v>216</v>
      </c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131"/>
    </row>
    <row r="25" spans="1:14" ht="21" customHeight="1">
      <c r="A25" s="131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31"/>
    </row>
    <row r="26" spans="1:14" ht="21" customHeight="1">
      <c r="A26" s="131"/>
      <c r="B26" s="389" t="str">
        <f>B14</f>
        <v>SSC  Public Examinations, March/April, 2013</v>
      </c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131"/>
    </row>
    <row r="27" spans="1:14" ht="21" customHeight="1">
      <c r="A27" s="131"/>
      <c r="B27" s="389" t="s">
        <v>217</v>
      </c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131"/>
    </row>
    <row r="28" spans="1:14" ht="21" customHeight="1">
      <c r="A28" s="131"/>
      <c r="B28" s="81" t="str">
        <f>CONCATENATE("ROOM NUMBER: 3-[",'Seating Arrangement'!E25,"]")</f>
        <v>ROOM NUMBER: 3-[]</v>
      </c>
      <c r="G28" s="41" t="str">
        <f>G16</f>
        <v>0421</v>
      </c>
      <c r="H28" s="81" t="str">
        <f>H16</f>
        <v>SRIPUJITHA HIGH SCHOOL</v>
      </c>
      <c r="N28" s="131"/>
    </row>
    <row r="29" spans="1:14" ht="21" customHeight="1">
      <c r="A29" s="131"/>
      <c r="B29" s="390" t="s">
        <v>66</v>
      </c>
      <c r="C29" s="390"/>
      <c r="D29" s="390"/>
      <c r="E29" s="390"/>
      <c r="F29" s="390"/>
      <c r="G29" s="390"/>
      <c r="H29" s="390"/>
      <c r="I29" s="390"/>
      <c r="J29" s="390" t="s">
        <v>67</v>
      </c>
      <c r="K29" s="390"/>
      <c r="L29" s="390"/>
      <c r="M29" s="390"/>
      <c r="N29" s="131"/>
    </row>
    <row r="30" spans="1:14" ht="21" customHeight="1">
      <c r="A30" s="131"/>
      <c r="B30" s="83">
        <f>'Seating Arrangement'!B27</f>
        <v>90000049</v>
      </c>
      <c r="C30" s="84" t="str">
        <f>'Seating Arrangement'!C27</f>
        <v>TM</v>
      </c>
      <c r="D30" s="83">
        <f>'Seating Arrangement'!D27</f>
        <v>90000060</v>
      </c>
      <c r="E30" s="84" t="str">
        <f>'Seating Arrangement'!E27</f>
        <v>EM</v>
      </c>
      <c r="F30" s="83">
        <f>'Seating Arrangement'!F27</f>
        <v>90000061</v>
      </c>
      <c r="G30" s="84" t="str">
        <f>'Seating Arrangement'!G27</f>
        <v>TM</v>
      </c>
      <c r="H30" s="83">
        <f>'Seating Arrangement'!H27</f>
        <v>90000072</v>
      </c>
      <c r="I30" s="84" t="str">
        <f>'Seating Arrangement'!I27</f>
        <v>EM</v>
      </c>
      <c r="J30" s="83"/>
      <c r="K30" s="92"/>
      <c r="L30" s="93" t="str">
        <f>'Seating Arrangement'!L27</f>
        <v>Telugu:</v>
      </c>
      <c r="M30" s="84">
        <f>'Seating Arrangement'!M27</f>
        <v>5</v>
      </c>
      <c r="N30" s="131"/>
    </row>
    <row r="31" spans="1:14" ht="21" customHeight="1">
      <c r="A31" s="131"/>
      <c r="B31" s="85">
        <f>'Seating Arrangement'!B28</f>
        <v>90000050</v>
      </c>
      <c r="C31" s="86" t="str">
        <f>'Seating Arrangement'!C28</f>
        <v>CTM</v>
      </c>
      <c r="D31" s="85">
        <f>'Seating Arrangement'!D28</f>
        <v>90000059</v>
      </c>
      <c r="E31" s="86" t="str">
        <f>'Seating Arrangement'!E28</f>
        <v>CTM</v>
      </c>
      <c r="F31" s="85">
        <f>'Seating Arrangement'!F28</f>
        <v>90000062</v>
      </c>
      <c r="G31" s="86" t="str">
        <f>'Seating Arrangement'!G28</f>
        <v>CTM</v>
      </c>
      <c r="H31" s="85">
        <f>'Seating Arrangement'!H28</f>
        <v>90000071</v>
      </c>
      <c r="I31" s="86" t="str">
        <f>'Seating Arrangement'!I28</f>
        <v>CTM</v>
      </c>
      <c r="J31" s="85"/>
      <c r="K31" s="82"/>
      <c r="L31" s="94" t="str">
        <f>'Seating Arrangement'!L28</f>
        <v>Com.Telugu:</v>
      </c>
      <c r="M31" s="86">
        <f>'Seating Arrangement'!M28</f>
        <v>7</v>
      </c>
      <c r="N31" s="131"/>
    </row>
    <row r="32" spans="1:14" ht="21" customHeight="1">
      <c r="A32" s="131"/>
      <c r="B32" s="85">
        <f>'Seating Arrangement'!B29</f>
        <v>90000051</v>
      </c>
      <c r="C32" s="86" t="str">
        <f>'Seating Arrangement'!C29</f>
        <v>CEM</v>
      </c>
      <c r="D32" s="85">
        <f>'Seating Arrangement'!D29</f>
        <v>90000058</v>
      </c>
      <c r="E32" s="86" t="str">
        <f>'Seating Arrangement'!E29</f>
        <v>CEM</v>
      </c>
      <c r="F32" s="85">
        <f>'Seating Arrangement'!F29</f>
        <v>90000063</v>
      </c>
      <c r="G32" s="86" t="str">
        <f>'Seating Arrangement'!G29</f>
        <v>HTM</v>
      </c>
      <c r="H32" s="85">
        <f>'Seating Arrangement'!H29</f>
        <v>90000070</v>
      </c>
      <c r="I32" s="86" t="str">
        <f>'Seating Arrangement'!I29</f>
        <v>CEM</v>
      </c>
      <c r="J32" s="85"/>
      <c r="K32" s="82"/>
      <c r="L32" s="94" t="str">
        <f>'Seating Arrangement'!L29</f>
        <v>FL Hidi:</v>
      </c>
      <c r="M32" s="86">
        <f>'Seating Arrangement'!M29</f>
        <v>4</v>
      </c>
      <c r="N32" s="131"/>
    </row>
    <row r="33" spans="1:14" ht="21" customHeight="1">
      <c r="A33" s="131"/>
      <c r="B33" s="85">
        <f>'Seating Arrangement'!B30</f>
        <v>90000052</v>
      </c>
      <c r="C33" s="86" t="str">
        <f>'Seating Arrangement'!C30</f>
        <v>HEM</v>
      </c>
      <c r="D33" s="85">
        <f>'Seating Arrangement'!D30</f>
        <v>90000057</v>
      </c>
      <c r="E33" s="86" t="str">
        <f>'Seating Arrangement'!E30</f>
        <v>HEM</v>
      </c>
      <c r="F33" s="85">
        <f>'Seating Arrangement'!F30</f>
        <v>90000064</v>
      </c>
      <c r="G33" s="86" t="str">
        <f>'Seating Arrangement'!G30</f>
        <v>EM</v>
      </c>
      <c r="H33" s="85">
        <f>'Seating Arrangement'!H30</f>
        <v>90000069</v>
      </c>
      <c r="I33" s="86" t="str">
        <f>'Seating Arrangement'!I30</f>
        <v>HTM</v>
      </c>
      <c r="J33" s="85"/>
      <c r="K33" s="82"/>
      <c r="L33" s="94" t="str">
        <f>'Seating Arrangement'!L30</f>
        <v>FL Urdu:</v>
      </c>
      <c r="M33" s="86">
        <f>'Seating Arrangement'!M30</f>
        <v>8</v>
      </c>
      <c r="N33" s="131"/>
    </row>
    <row r="34" spans="1:14" ht="21" customHeight="1">
      <c r="A34" s="131"/>
      <c r="B34" s="85">
        <f>'Seating Arrangement'!B31</f>
        <v>90000053</v>
      </c>
      <c r="C34" s="86" t="str">
        <f>'Seating Arrangement'!C31</f>
        <v>UTM</v>
      </c>
      <c r="D34" s="85">
        <f>'Seating Arrangement'!D31</f>
        <v>90000056</v>
      </c>
      <c r="E34" s="86" t="str">
        <f>'Seating Arrangement'!E31</f>
        <v>UTM</v>
      </c>
      <c r="F34" s="85">
        <f>'Seating Arrangement'!F31</f>
        <v>90000065</v>
      </c>
      <c r="G34" s="86" t="str">
        <f>'Seating Arrangement'!G31</f>
        <v>UTM</v>
      </c>
      <c r="H34" s="85">
        <f>'Seating Arrangement'!H31</f>
        <v>90000068</v>
      </c>
      <c r="I34" s="86" t="str">
        <f>'Seating Arrangement'!I31</f>
        <v>UTM</v>
      </c>
      <c r="J34" s="85"/>
      <c r="K34" s="82"/>
      <c r="L34" s="94" t="str">
        <f>'Seating Arrangement'!L31</f>
        <v>Spl.Telugu:</v>
      </c>
      <c r="M34" s="86">
        <f>'Seating Arrangement'!M31</f>
        <v>12</v>
      </c>
      <c r="N34" s="131"/>
    </row>
    <row r="35" spans="1:14" ht="21" customHeight="1">
      <c r="A35" s="131"/>
      <c r="B35" s="87">
        <f>'Seating Arrangement'!B32</f>
        <v>90000054</v>
      </c>
      <c r="C35" s="88" t="str">
        <f>'Seating Arrangement'!C32</f>
        <v>UEM</v>
      </c>
      <c r="D35" s="87">
        <f>'Seating Arrangement'!D32</f>
        <v>90000055</v>
      </c>
      <c r="E35" s="88" t="str">
        <f>'Seating Arrangement'!E32</f>
        <v>UEM</v>
      </c>
      <c r="F35" s="87">
        <f>'Seating Arrangement'!F32</f>
        <v>90000066</v>
      </c>
      <c r="G35" s="88" t="str">
        <f>'Seating Arrangement'!G32</f>
        <v>UTM</v>
      </c>
      <c r="H35" s="87">
        <f>'Seating Arrangement'!H32</f>
        <v>90000067</v>
      </c>
      <c r="I35" s="88" t="str">
        <f>'Seating Arrangement'!I32</f>
        <v>UEM</v>
      </c>
      <c r="J35" s="87" t="str">
        <f>'Seating Arrangement'!J32</f>
        <v>EM:</v>
      </c>
      <c r="K35" s="97">
        <f>'Seating Arrangement'!K32</f>
        <v>11</v>
      </c>
      <c r="L35" s="96" t="str">
        <f>'Seating Arrangement'!L32</f>
        <v>TM:</v>
      </c>
      <c r="M35" s="88">
        <f>'Seating Arrangement'!M32</f>
        <v>13</v>
      </c>
      <c r="N35" s="131"/>
    </row>
    <row r="36" spans="1:14" ht="27" customHeight="1">
      <c r="A36" s="131"/>
      <c r="B36" s="391" t="s">
        <v>243</v>
      </c>
      <c r="C36" s="391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131"/>
    </row>
    <row r="37" spans="1:14" ht="21" customHeight="1">
      <c r="A37" s="131"/>
      <c r="N37" s="131"/>
    </row>
    <row r="38" spans="1:14" ht="21" customHeight="1">
      <c r="A38" s="131"/>
      <c r="B38" s="389" t="str">
        <f>B26</f>
        <v>SSC  Public Examinations, March/April, 2013</v>
      </c>
      <c r="C38" s="389"/>
      <c r="D38" s="389"/>
      <c r="E38" s="389"/>
      <c r="F38" s="389"/>
      <c r="G38" s="389"/>
      <c r="H38" s="389"/>
      <c r="I38" s="389"/>
      <c r="J38" s="389"/>
      <c r="K38" s="389"/>
      <c r="L38" s="389"/>
      <c r="M38" s="389"/>
      <c r="N38" s="131"/>
    </row>
    <row r="39" spans="1:14" ht="21" customHeight="1">
      <c r="A39" s="131"/>
      <c r="B39" s="389" t="str">
        <f>B27</f>
        <v>SEATING ARRANGEMENT &amp; QUESTION PAPER DISTRIBUTION GUIDE</v>
      </c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131"/>
    </row>
    <row r="40" spans="1:14" ht="21" customHeight="1">
      <c r="A40" s="131"/>
      <c r="B40" s="81" t="str">
        <f>CONCATENATE("ROOM NUMBER: 4-[",'Seating Arrangement'!E34,"]")</f>
        <v>ROOM NUMBER: 4-[]</v>
      </c>
      <c r="G40" s="41" t="str">
        <f>G28</f>
        <v>0421</v>
      </c>
      <c r="H40" s="81" t="str">
        <f>H28</f>
        <v>SRIPUJITHA HIGH SCHOOL</v>
      </c>
      <c r="N40" s="131"/>
    </row>
    <row r="41" spans="1:14" ht="21" customHeight="1">
      <c r="A41" s="131"/>
      <c r="B41" s="390" t="s">
        <v>66</v>
      </c>
      <c r="C41" s="390"/>
      <c r="D41" s="390"/>
      <c r="E41" s="390"/>
      <c r="F41" s="390"/>
      <c r="G41" s="390"/>
      <c r="H41" s="390"/>
      <c r="I41" s="390"/>
      <c r="J41" s="390" t="s">
        <v>67</v>
      </c>
      <c r="K41" s="390"/>
      <c r="L41" s="390"/>
      <c r="M41" s="390"/>
      <c r="N41" s="131"/>
    </row>
    <row r="42" spans="1:14" ht="21" customHeight="1">
      <c r="A42" s="131"/>
      <c r="B42" s="83">
        <f>'Seating Arrangement'!B36</f>
        <v>90000073</v>
      </c>
      <c r="C42" s="84" t="str">
        <f>'Seating Arrangement'!C36</f>
        <v>TM</v>
      </c>
      <c r="D42" s="83">
        <f>'Seating Arrangement'!D36</f>
        <v>90000084</v>
      </c>
      <c r="E42" s="84" t="str">
        <f>'Seating Arrangement'!E36</f>
        <v>EM</v>
      </c>
      <c r="F42" s="83">
        <f>'Seating Arrangement'!F36</f>
        <v>90000085</v>
      </c>
      <c r="G42" s="84" t="str">
        <f>'Seating Arrangement'!G36</f>
        <v>TM</v>
      </c>
      <c r="H42" s="83">
        <f>'Seating Arrangement'!H36</f>
        <v>90000096</v>
      </c>
      <c r="I42" s="84" t="str">
        <f>'Seating Arrangement'!I36</f>
        <v>EM</v>
      </c>
      <c r="J42" s="83"/>
      <c r="K42" s="92"/>
      <c r="L42" s="93" t="str">
        <f>'Seating Arrangement'!L36</f>
        <v>Telugu:</v>
      </c>
      <c r="M42" s="84">
        <f>'Seating Arrangement'!M36</f>
        <v>4</v>
      </c>
      <c r="N42" s="131"/>
    </row>
    <row r="43" spans="1:14" ht="21" customHeight="1">
      <c r="A43" s="131"/>
      <c r="B43" s="85">
        <f>'Seating Arrangement'!B37</f>
        <v>90000074</v>
      </c>
      <c r="C43" s="86" t="str">
        <f>'Seating Arrangement'!C37</f>
        <v>CTM</v>
      </c>
      <c r="D43" s="85">
        <f>'Seating Arrangement'!D37</f>
        <v>90000083</v>
      </c>
      <c r="E43" s="86" t="str">
        <f>'Seating Arrangement'!E37</f>
        <v>CTM</v>
      </c>
      <c r="F43" s="85">
        <f>'Seating Arrangement'!F37</f>
        <v>90000086</v>
      </c>
      <c r="G43" s="86" t="str">
        <f>'Seating Arrangement'!G37</f>
        <v>CTM</v>
      </c>
      <c r="H43" s="85">
        <f>'Seating Arrangement'!H37</f>
        <v>90000095</v>
      </c>
      <c r="I43" s="86" t="str">
        <f>'Seating Arrangement'!I37</f>
        <v>CTM</v>
      </c>
      <c r="J43" s="85"/>
      <c r="K43" s="82"/>
      <c r="L43" s="94" t="str">
        <f>'Seating Arrangement'!L37</f>
        <v>Com.Telugu:</v>
      </c>
      <c r="M43" s="86">
        <f>'Seating Arrangement'!M37</f>
        <v>8</v>
      </c>
      <c r="N43" s="131"/>
    </row>
    <row r="44" spans="1:14" ht="21" customHeight="1">
      <c r="A44" s="131"/>
      <c r="B44" s="85">
        <f>'Seating Arrangement'!B38</f>
        <v>90000075</v>
      </c>
      <c r="C44" s="86" t="str">
        <f>'Seating Arrangement'!C38</f>
        <v>CEM</v>
      </c>
      <c r="D44" s="85">
        <f>'Seating Arrangement'!D38</f>
        <v>90000082</v>
      </c>
      <c r="E44" s="86" t="str">
        <f>'Seating Arrangement'!E38</f>
        <v>CEM</v>
      </c>
      <c r="F44" s="85">
        <f>'Seating Arrangement'!F38</f>
        <v>90000087</v>
      </c>
      <c r="G44" s="86" t="str">
        <f>'Seating Arrangement'!G38</f>
        <v>CEM</v>
      </c>
      <c r="H44" s="85">
        <f>'Seating Arrangement'!H38</f>
        <v>90000094</v>
      </c>
      <c r="I44" s="86" t="str">
        <f>'Seating Arrangement'!I38</f>
        <v>CEM</v>
      </c>
      <c r="J44" s="85"/>
      <c r="K44" s="82"/>
      <c r="L44" s="94" t="str">
        <f>'Seating Arrangement'!L38</f>
        <v>FL Hidi:</v>
      </c>
      <c r="M44" s="86">
        <f>'Seating Arrangement'!M38</f>
        <v>4</v>
      </c>
      <c r="N44" s="131"/>
    </row>
    <row r="45" spans="1:14" ht="21" customHeight="1">
      <c r="A45" s="131"/>
      <c r="B45" s="85">
        <f>'Seating Arrangement'!B39</f>
        <v>90000076</v>
      </c>
      <c r="C45" s="86" t="str">
        <f>'Seating Arrangement'!C39</f>
        <v>HEM</v>
      </c>
      <c r="D45" s="85">
        <f>'Seating Arrangement'!D39</f>
        <v>90000081</v>
      </c>
      <c r="E45" s="86" t="str">
        <f>'Seating Arrangement'!E39</f>
        <v>HEM</v>
      </c>
      <c r="F45" s="85">
        <f>'Seating Arrangement'!F39</f>
        <v>90000088</v>
      </c>
      <c r="G45" s="86" t="str">
        <f>'Seating Arrangement'!G39</f>
        <v>HEM</v>
      </c>
      <c r="H45" s="85">
        <f>'Seating Arrangement'!H39</f>
        <v>90000093</v>
      </c>
      <c r="I45" s="86" t="str">
        <f>'Seating Arrangement'!I39</f>
        <v>HEM</v>
      </c>
      <c r="J45" s="85"/>
      <c r="K45" s="82"/>
      <c r="L45" s="94" t="str">
        <f>'Seating Arrangement'!L39</f>
        <v>FL Urdu:</v>
      </c>
      <c r="M45" s="86">
        <f>'Seating Arrangement'!M39</f>
        <v>8</v>
      </c>
      <c r="N45" s="131"/>
    </row>
    <row r="46" spans="1:14" ht="21" customHeight="1">
      <c r="A46" s="131"/>
      <c r="B46" s="85">
        <f>'Seating Arrangement'!B40</f>
        <v>90000077</v>
      </c>
      <c r="C46" s="86" t="str">
        <f>'Seating Arrangement'!C40</f>
        <v>UTM</v>
      </c>
      <c r="D46" s="85">
        <f>'Seating Arrangement'!D40</f>
        <v>90000080</v>
      </c>
      <c r="E46" s="86" t="str">
        <f>'Seating Arrangement'!E40</f>
        <v>UTM</v>
      </c>
      <c r="F46" s="85">
        <f>'Seating Arrangement'!F40</f>
        <v>90000089</v>
      </c>
      <c r="G46" s="86" t="str">
        <f>'Seating Arrangement'!G40</f>
        <v>UTM</v>
      </c>
      <c r="H46" s="85">
        <f>'Seating Arrangement'!H40</f>
        <v>90000092</v>
      </c>
      <c r="I46" s="86" t="str">
        <f>'Seating Arrangement'!I40</f>
        <v>UTM</v>
      </c>
      <c r="J46" s="85"/>
      <c r="K46" s="82"/>
      <c r="L46" s="94" t="str">
        <f>'Seating Arrangement'!L40</f>
        <v>Spl.Telugu:</v>
      </c>
      <c r="M46" s="86">
        <f>'Seating Arrangement'!M40</f>
        <v>12</v>
      </c>
      <c r="N46" s="131"/>
    </row>
    <row r="47" spans="1:14" ht="21" customHeight="1">
      <c r="A47" s="131"/>
      <c r="B47" s="87">
        <f>'Seating Arrangement'!B41</f>
        <v>90000078</v>
      </c>
      <c r="C47" s="88" t="str">
        <f>'Seating Arrangement'!C41</f>
        <v>UEM</v>
      </c>
      <c r="D47" s="87">
        <f>'Seating Arrangement'!D41</f>
        <v>90000079</v>
      </c>
      <c r="E47" s="88" t="str">
        <f>'Seating Arrangement'!E41</f>
        <v>UEM</v>
      </c>
      <c r="F47" s="87">
        <f>'Seating Arrangement'!F41</f>
        <v>90000090</v>
      </c>
      <c r="G47" s="88" t="str">
        <f>'Seating Arrangement'!G41</f>
        <v>UEM</v>
      </c>
      <c r="H47" s="87">
        <f>'Seating Arrangement'!H41</f>
        <v>90000091</v>
      </c>
      <c r="I47" s="88" t="str">
        <f>'Seating Arrangement'!I41</f>
        <v>UEM</v>
      </c>
      <c r="J47" s="87" t="str">
        <f>'Seating Arrangement'!J41</f>
        <v>EM:</v>
      </c>
      <c r="K47" s="97">
        <f>'Seating Arrangement'!K41</f>
        <v>14</v>
      </c>
      <c r="L47" s="96" t="str">
        <f>'Seating Arrangement'!L41</f>
        <v>TM:</v>
      </c>
      <c r="M47" s="88">
        <f>'Seating Arrangement'!M41</f>
        <v>10</v>
      </c>
      <c r="N47" s="131"/>
    </row>
    <row r="48" spans="1:14" ht="27" customHeight="1">
      <c r="A48" s="131"/>
      <c r="B48" s="391" t="s">
        <v>216</v>
      </c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131"/>
    </row>
    <row r="49" spans="1:14" ht="21" customHeight="1">
      <c r="A49" s="131"/>
      <c r="N49" s="131"/>
    </row>
    <row r="50" spans="1:14" ht="21" customHeight="1">
      <c r="A50" s="131"/>
      <c r="B50" s="389" t="str">
        <f>B38</f>
        <v>SSC  Public Examinations, March/April, 2013</v>
      </c>
      <c r="C50" s="389"/>
      <c r="D50" s="389"/>
      <c r="E50" s="389"/>
      <c r="F50" s="389"/>
      <c r="G50" s="389"/>
      <c r="H50" s="389"/>
      <c r="I50" s="389"/>
      <c r="J50" s="389"/>
      <c r="K50" s="389"/>
      <c r="L50" s="389"/>
      <c r="M50" s="389"/>
      <c r="N50" s="131"/>
    </row>
    <row r="51" spans="1:14" ht="21" customHeight="1">
      <c r="A51" s="131"/>
      <c r="B51" s="389" t="str">
        <f>B39</f>
        <v>SEATING ARRANGEMENT &amp; QUESTION PAPER DISTRIBUTION GUIDE</v>
      </c>
      <c r="C51" s="389"/>
      <c r="D51" s="389"/>
      <c r="E51" s="389"/>
      <c r="F51" s="389"/>
      <c r="G51" s="389"/>
      <c r="H51" s="389"/>
      <c r="I51" s="389"/>
      <c r="J51" s="389"/>
      <c r="K51" s="389"/>
      <c r="L51" s="389"/>
      <c r="M51" s="389"/>
      <c r="N51" s="131"/>
    </row>
    <row r="52" spans="1:14" ht="21" customHeight="1">
      <c r="A52" s="131"/>
      <c r="B52" s="81" t="str">
        <f>CONCATENATE("ROOM NUMBER: 5-[",'Seating Arrangement'!E43,"]")</f>
        <v>ROOM NUMBER: 5-[]</v>
      </c>
      <c r="G52" s="41" t="str">
        <f>G40</f>
        <v>0421</v>
      </c>
      <c r="H52" s="81" t="str">
        <f>H40</f>
        <v>SRIPUJITHA HIGH SCHOOL</v>
      </c>
      <c r="N52" s="131"/>
    </row>
    <row r="53" spans="1:14" ht="21" customHeight="1">
      <c r="A53" s="131"/>
      <c r="B53" s="390" t="s">
        <v>66</v>
      </c>
      <c r="C53" s="390"/>
      <c r="D53" s="390"/>
      <c r="E53" s="390"/>
      <c r="F53" s="390"/>
      <c r="G53" s="390"/>
      <c r="H53" s="390"/>
      <c r="I53" s="390"/>
      <c r="J53" s="390" t="s">
        <v>67</v>
      </c>
      <c r="K53" s="390"/>
      <c r="L53" s="390"/>
      <c r="M53" s="390"/>
      <c r="N53" s="131"/>
    </row>
    <row r="54" spans="1:14" ht="21" customHeight="1">
      <c r="A54" s="131"/>
      <c r="B54" s="83">
        <f>'Seating Arrangement'!B45</f>
        <v>90000097</v>
      </c>
      <c r="C54" s="84" t="str">
        <f>'Seating Arrangement'!C45</f>
        <v>TM</v>
      </c>
      <c r="D54" s="83">
        <f>'Seating Arrangement'!D45</f>
        <v>90000108</v>
      </c>
      <c r="E54" s="84" t="str">
        <f>'Seating Arrangement'!E45</f>
        <v>EM</v>
      </c>
      <c r="F54" s="83">
        <f>'Seating Arrangement'!F45</f>
        <v>90000109</v>
      </c>
      <c r="G54" s="84" t="str">
        <f>'Seating Arrangement'!G45</f>
        <v>TM</v>
      </c>
      <c r="H54" s="83">
        <f>'Seating Arrangement'!H45</f>
        <v>90000120</v>
      </c>
      <c r="I54" s="84" t="str">
        <f>'Seating Arrangement'!I45</f>
        <v>EM</v>
      </c>
      <c r="J54" s="83"/>
      <c r="K54" s="92"/>
      <c r="L54" s="93" t="str">
        <f>'Seating Arrangement'!L45</f>
        <v>Telugu:</v>
      </c>
      <c r="M54" s="84">
        <f>'Seating Arrangement'!M45</f>
        <v>4</v>
      </c>
      <c r="N54" s="131"/>
    </row>
    <row r="55" spans="1:14" ht="21" customHeight="1">
      <c r="A55" s="131"/>
      <c r="B55" s="85">
        <f>'Seating Arrangement'!B46</f>
        <v>90000098</v>
      </c>
      <c r="C55" s="86" t="str">
        <f>'Seating Arrangement'!C46</f>
        <v>CTM</v>
      </c>
      <c r="D55" s="85">
        <f>'Seating Arrangement'!D46</f>
        <v>90000107</v>
      </c>
      <c r="E55" s="86" t="str">
        <f>'Seating Arrangement'!E46</f>
        <v>CTM</v>
      </c>
      <c r="F55" s="85">
        <f>'Seating Arrangement'!F46</f>
        <v>90000110</v>
      </c>
      <c r="G55" s="86" t="str">
        <f>'Seating Arrangement'!G46</f>
        <v>CTM</v>
      </c>
      <c r="H55" s="85">
        <f>'Seating Arrangement'!H46</f>
        <v>90000119</v>
      </c>
      <c r="I55" s="86" t="str">
        <f>'Seating Arrangement'!I46</f>
        <v>CTM</v>
      </c>
      <c r="J55" s="85"/>
      <c r="K55" s="82"/>
      <c r="L55" s="94" t="str">
        <f>'Seating Arrangement'!L46</f>
        <v>Com.Telugu:</v>
      </c>
      <c r="M55" s="86">
        <f>'Seating Arrangement'!M46</f>
        <v>8</v>
      </c>
      <c r="N55" s="131"/>
    </row>
    <row r="56" spans="1:14" ht="21" customHeight="1">
      <c r="A56" s="131"/>
      <c r="B56" s="85">
        <f>'Seating Arrangement'!B47</f>
        <v>90000099</v>
      </c>
      <c r="C56" s="86" t="str">
        <f>'Seating Arrangement'!C47</f>
        <v>CEM</v>
      </c>
      <c r="D56" s="85">
        <f>'Seating Arrangement'!D47</f>
        <v>90000106</v>
      </c>
      <c r="E56" s="86" t="str">
        <f>'Seating Arrangement'!E47</f>
        <v>CEM</v>
      </c>
      <c r="F56" s="85">
        <f>'Seating Arrangement'!F47</f>
        <v>90000111</v>
      </c>
      <c r="G56" s="86" t="str">
        <f>'Seating Arrangement'!G47</f>
        <v>CEM</v>
      </c>
      <c r="H56" s="85">
        <f>'Seating Arrangement'!H47</f>
        <v>90000118</v>
      </c>
      <c r="I56" s="86" t="str">
        <f>'Seating Arrangement'!I47</f>
        <v>CEM</v>
      </c>
      <c r="J56" s="85"/>
      <c r="K56" s="82"/>
      <c r="L56" s="94" t="str">
        <f>'Seating Arrangement'!L47</f>
        <v>FL Hidi:</v>
      </c>
      <c r="M56" s="86">
        <f>'Seating Arrangement'!M47</f>
        <v>4</v>
      </c>
      <c r="N56" s="131"/>
    </row>
    <row r="57" spans="1:14" ht="21" customHeight="1">
      <c r="A57" s="131"/>
      <c r="B57" s="85">
        <f>'Seating Arrangement'!B48</f>
        <v>90000100</v>
      </c>
      <c r="C57" s="86" t="str">
        <f>'Seating Arrangement'!C48</f>
        <v>HEM</v>
      </c>
      <c r="D57" s="85">
        <f>'Seating Arrangement'!D48</f>
        <v>90000105</v>
      </c>
      <c r="E57" s="86" t="str">
        <f>'Seating Arrangement'!E48</f>
        <v>HEM</v>
      </c>
      <c r="F57" s="85">
        <f>'Seating Arrangement'!F48</f>
        <v>90000112</v>
      </c>
      <c r="G57" s="86" t="str">
        <f>'Seating Arrangement'!G48</f>
        <v>HEM</v>
      </c>
      <c r="H57" s="85">
        <f>'Seating Arrangement'!H48</f>
        <v>90000117</v>
      </c>
      <c r="I57" s="86" t="str">
        <f>'Seating Arrangement'!I48</f>
        <v>HEM</v>
      </c>
      <c r="J57" s="85"/>
      <c r="K57" s="82"/>
      <c r="L57" s="94" t="str">
        <f>'Seating Arrangement'!L48</f>
        <v>FL Urdu:</v>
      </c>
      <c r="M57" s="86">
        <f>'Seating Arrangement'!M48</f>
        <v>8</v>
      </c>
      <c r="N57" s="131"/>
    </row>
    <row r="58" spans="1:14" ht="21" customHeight="1">
      <c r="A58" s="131"/>
      <c r="B58" s="85">
        <f>'Seating Arrangement'!B49</f>
        <v>90000101</v>
      </c>
      <c r="C58" s="86" t="str">
        <f>'Seating Arrangement'!C49</f>
        <v>UTM</v>
      </c>
      <c r="D58" s="85">
        <f>'Seating Arrangement'!D49</f>
        <v>90000104</v>
      </c>
      <c r="E58" s="86" t="str">
        <f>'Seating Arrangement'!E49</f>
        <v>UTM</v>
      </c>
      <c r="F58" s="85">
        <f>'Seating Arrangement'!F49</f>
        <v>90000113</v>
      </c>
      <c r="G58" s="86" t="str">
        <f>'Seating Arrangement'!G49</f>
        <v>UTM</v>
      </c>
      <c r="H58" s="85">
        <f>'Seating Arrangement'!H49</f>
        <v>90000116</v>
      </c>
      <c r="I58" s="86" t="str">
        <f>'Seating Arrangement'!I49</f>
        <v>UTM</v>
      </c>
      <c r="J58" s="85"/>
      <c r="K58" s="82"/>
      <c r="L58" s="94" t="str">
        <f>'Seating Arrangement'!L49</f>
        <v>Spl.Telugu:</v>
      </c>
      <c r="M58" s="86">
        <f>'Seating Arrangement'!M49</f>
        <v>12</v>
      </c>
      <c r="N58" s="131"/>
    </row>
    <row r="59" spans="1:14" ht="21" customHeight="1">
      <c r="A59" s="131"/>
      <c r="B59" s="87">
        <f>'Seating Arrangement'!B50</f>
        <v>90000102</v>
      </c>
      <c r="C59" s="88" t="str">
        <f>'Seating Arrangement'!C50</f>
        <v>UEM</v>
      </c>
      <c r="D59" s="87">
        <f>'Seating Arrangement'!D50</f>
        <v>90000103</v>
      </c>
      <c r="E59" s="88" t="str">
        <f>'Seating Arrangement'!E50</f>
        <v>UEM</v>
      </c>
      <c r="F59" s="87">
        <f>'Seating Arrangement'!F50</f>
        <v>90000114</v>
      </c>
      <c r="G59" s="88" t="str">
        <f>'Seating Arrangement'!G50</f>
        <v>UEM</v>
      </c>
      <c r="H59" s="87">
        <f>'Seating Arrangement'!H50</f>
        <v>90000115</v>
      </c>
      <c r="I59" s="88" t="str">
        <f>'Seating Arrangement'!I50</f>
        <v>UEM</v>
      </c>
      <c r="J59" s="87" t="str">
        <f>'Seating Arrangement'!J50</f>
        <v>EM:</v>
      </c>
      <c r="K59" s="97">
        <f>'Seating Arrangement'!K50</f>
        <v>14</v>
      </c>
      <c r="L59" s="96" t="str">
        <f>'Seating Arrangement'!L50</f>
        <v>TM:</v>
      </c>
      <c r="M59" s="88">
        <f>'Seating Arrangement'!M50</f>
        <v>10</v>
      </c>
      <c r="N59" s="131"/>
    </row>
    <row r="60" spans="1:14" ht="27" customHeight="1">
      <c r="A60" s="131"/>
      <c r="B60" s="391" t="s">
        <v>216</v>
      </c>
      <c r="C60" s="391"/>
      <c r="D60" s="391"/>
      <c r="E60" s="391"/>
      <c r="F60" s="391"/>
      <c r="G60" s="391"/>
      <c r="H60" s="391"/>
      <c r="I60" s="391"/>
      <c r="J60" s="391"/>
      <c r="K60" s="391"/>
      <c r="L60" s="391"/>
      <c r="M60" s="391"/>
      <c r="N60" s="131"/>
    </row>
    <row r="61" spans="1:14" ht="21" customHeight="1">
      <c r="A61" s="131"/>
      <c r="N61" s="131"/>
    </row>
    <row r="62" spans="1:14" ht="21" customHeight="1">
      <c r="A62" s="131"/>
      <c r="B62" s="389" t="str">
        <f>B50</f>
        <v>SSC  Public Examinations, March/April, 2013</v>
      </c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  <c r="N62" s="131"/>
    </row>
    <row r="63" spans="1:14" ht="21" customHeight="1">
      <c r="A63" s="131"/>
      <c r="B63" s="389" t="str">
        <f>B51</f>
        <v>SEATING ARRANGEMENT &amp; QUESTION PAPER DISTRIBUTION GUIDE</v>
      </c>
      <c r="C63" s="389"/>
      <c r="D63" s="389"/>
      <c r="E63" s="389"/>
      <c r="F63" s="389"/>
      <c r="G63" s="389"/>
      <c r="H63" s="389"/>
      <c r="I63" s="389"/>
      <c r="J63" s="389"/>
      <c r="K63" s="389"/>
      <c r="L63" s="389"/>
      <c r="M63" s="389"/>
      <c r="N63" s="131"/>
    </row>
    <row r="64" spans="1:14" ht="21" customHeight="1">
      <c r="A64" s="131"/>
      <c r="B64" s="81" t="str">
        <f>CONCATENATE("ROOM NUMBER: 6-[",'Seating Arrangement'!E52,"]")</f>
        <v>ROOM NUMBER: 6-[]</v>
      </c>
      <c r="G64" s="41" t="str">
        <f>G52</f>
        <v>0421</v>
      </c>
      <c r="H64" s="81" t="str">
        <f>H52</f>
        <v>SRIPUJITHA HIGH SCHOOL</v>
      </c>
      <c r="N64" s="131"/>
    </row>
    <row r="65" spans="1:14" ht="21" customHeight="1">
      <c r="A65" s="131"/>
      <c r="B65" s="390" t="s">
        <v>66</v>
      </c>
      <c r="C65" s="390"/>
      <c r="D65" s="390"/>
      <c r="E65" s="390"/>
      <c r="F65" s="390"/>
      <c r="G65" s="390"/>
      <c r="H65" s="390"/>
      <c r="I65" s="390"/>
      <c r="J65" s="390" t="s">
        <v>67</v>
      </c>
      <c r="K65" s="390"/>
      <c r="L65" s="390"/>
      <c r="M65" s="390"/>
      <c r="N65" s="131"/>
    </row>
    <row r="66" spans="1:14" ht="21" customHeight="1">
      <c r="A66" s="131"/>
      <c r="B66" s="83">
        <f>'Seating Arrangement'!B54</f>
        <v>90000121</v>
      </c>
      <c r="C66" s="84" t="str">
        <f>'Seating Arrangement'!C54</f>
        <v>TM</v>
      </c>
      <c r="D66" s="83">
        <f>'Seating Arrangement'!D54</f>
        <v>90000132</v>
      </c>
      <c r="E66" s="84" t="str">
        <f>'Seating Arrangement'!E54</f>
        <v>EM</v>
      </c>
      <c r="F66" s="83">
        <f>'Seating Arrangement'!F54</f>
        <v>90000133</v>
      </c>
      <c r="G66" s="84" t="str">
        <f>'Seating Arrangement'!G54</f>
        <v>TM</v>
      </c>
      <c r="H66" s="83">
        <f>'Seating Arrangement'!H54</f>
        <v>90000144</v>
      </c>
      <c r="I66" s="84" t="str">
        <f>'Seating Arrangement'!I54</f>
        <v>EM</v>
      </c>
      <c r="J66" s="83"/>
      <c r="K66" s="92"/>
      <c r="L66" s="93" t="str">
        <f>'Seating Arrangement'!L54</f>
        <v>Telugu:</v>
      </c>
      <c r="M66" s="84">
        <f>'Seating Arrangement'!M54</f>
        <v>4</v>
      </c>
      <c r="N66" s="131"/>
    </row>
    <row r="67" spans="1:14" ht="21" customHeight="1">
      <c r="A67" s="131"/>
      <c r="B67" s="85">
        <f>'Seating Arrangement'!B55</f>
        <v>90000122</v>
      </c>
      <c r="C67" s="86" t="str">
        <f>'Seating Arrangement'!C55</f>
        <v>CTM</v>
      </c>
      <c r="D67" s="85">
        <f>'Seating Arrangement'!D55</f>
        <v>90000131</v>
      </c>
      <c r="E67" s="86" t="str">
        <f>'Seating Arrangement'!E55</f>
        <v>CTM</v>
      </c>
      <c r="F67" s="85">
        <f>'Seating Arrangement'!F55</f>
        <v>90000134</v>
      </c>
      <c r="G67" s="86" t="str">
        <f>'Seating Arrangement'!G55</f>
        <v>CTM</v>
      </c>
      <c r="H67" s="85">
        <f>'Seating Arrangement'!H55</f>
        <v>90000143</v>
      </c>
      <c r="I67" s="86" t="str">
        <f>'Seating Arrangement'!I55</f>
        <v>CTM</v>
      </c>
      <c r="J67" s="85"/>
      <c r="K67" s="82"/>
      <c r="L67" s="94" t="str">
        <f>'Seating Arrangement'!L55</f>
        <v>Com.Telugu:</v>
      </c>
      <c r="M67" s="86">
        <f>'Seating Arrangement'!M55</f>
        <v>8</v>
      </c>
      <c r="N67" s="131"/>
    </row>
    <row r="68" spans="1:14" ht="21" customHeight="1">
      <c r="A68" s="131"/>
      <c r="B68" s="85">
        <f>'Seating Arrangement'!B56</f>
        <v>90000123</v>
      </c>
      <c r="C68" s="86" t="str">
        <f>'Seating Arrangement'!C56</f>
        <v>CEM</v>
      </c>
      <c r="D68" s="85">
        <f>'Seating Arrangement'!D56</f>
        <v>90000130</v>
      </c>
      <c r="E68" s="86" t="str">
        <f>'Seating Arrangement'!E56</f>
        <v>CEM</v>
      </c>
      <c r="F68" s="85">
        <f>'Seating Arrangement'!F56</f>
        <v>90000135</v>
      </c>
      <c r="G68" s="86" t="str">
        <f>'Seating Arrangement'!G56</f>
        <v>CEM</v>
      </c>
      <c r="H68" s="85">
        <f>'Seating Arrangement'!H56</f>
        <v>90000142</v>
      </c>
      <c r="I68" s="86" t="str">
        <f>'Seating Arrangement'!I56</f>
        <v>CEM</v>
      </c>
      <c r="J68" s="85"/>
      <c r="K68" s="82"/>
      <c r="L68" s="94" t="str">
        <f>'Seating Arrangement'!L56</f>
        <v>FL Hidi:</v>
      </c>
      <c r="M68" s="86">
        <f>'Seating Arrangement'!M56</f>
        <v>4</v>
      </c>
      <c r="N68" s="131"/>
    </row>
    <row r="69" spans="1:14" ht="21" customHeight="1">
      <c r="A69" s="131"/>
      <c r="B69" s="85">
        <f>'Seating Arrangement'!B57</f>
        <v>90000124</v>
      </c>
      <c r="C69" s="86" t="str">
        <f>'Seating Arrangement'!C57</f>
        <v>HEM</v>
      </c>
      <c r="D69" s="85">
        <f>'Seating Arrangement'!D57</f>
        <v>90000129</v>
      </c>
      <c r="E69" s="86" t="str">
        <f>'Seating Arrangement'!E57</f>
        <v>HEM</v>
      </c>
      <c r="F69" s="85">
        <f>'Seating Arrangement'!F57</f>
        <v>90000136</v>
      </c>
      <c r="G69" s="86" t="str">
        <f>'Seating Arrangement'!G57</f>
        <v>HEM</v>
      </c>
      <c r="H69" s="85">
        <f>'Seating Arrangement'!H57</f>
        <v>90000141</v>
      </c>
      <c r="I69" s="86" t="str">
        <f>'Seating Arrangement'!I57</f>
        <v>HEM</v>
      </c>
      <c r="J69" s="85"/>
      <c r="K69" s="82"/>
      <c r="L69" s="94" t="str">
        <f>'Seating Arrangement'!L57</f>
        <v>FL Urdu:</v>
      </c>
      <c r="M69" s="86">
        <f>'Seating Arrangement'!M57</f>
        <v>8</v>
      </c>
      <c r="N69" s="131"/>
    </row>
    <row r="70" spans="1:14" ht="21" customHeight="1">
      <c r="A70" s="131"/>
      <c r="B70" s="85">
        <f>'Seating Arrangement'!B58</f>
        <v>90000125</v>
      </c>
      <c r="C70" s="86" t="str">
        <f>'Seating Arrangement'!C58</f>
        <v>UTM</v>
      </c>
      <c r="D70" s="85">
        <f>'Seating Arrangement'!D58</f>
        <v>90000128</v>
      </c>
      <c r="E70" s="86" t="str">
        <f>'Seating Arrangement'!E58</f>
        <v>UTM</v>
      </c>
      <c r="F70" s="85">
        <f>'Seating Arrangement'!F58</f>
        <v>90000137</v>
      </c>
      <c r="G70" s="86" t="str">
        <f>'Seating Arrangement'!G58</f>
        <v>UTM</v>
      </c>
      <c r="H70" s="85">
        <f>'Seating Arrangement'!H58</f>
        <v>90000140</v>
      </c>
      <c r="I70" s="86" t="str">
        <f>'Seating Arrangement'!I58</f>
        <v>UTM</v>
      </c>
      <c r="J70" s="85"/>
      <c r="K70" s="82"/>
      <c r="L70" s="94" t="str">
        <f>'Seating Arrangement'!L58</f>
        <v>Spl.Telugu:</v>
      </c>
      <c r="M70" s="86">
        <f>'Seating Arrangement'!M58</f>
        <v>12</v>
      </c>
      <c r="N70" s="131"/>
    </row>
    <row r="71" spans="1:14" ht="21" customHeight="1">
      <c r="A71" s="131"/>
      <c r="B71" s="87">
        <f>'Seating Arrangement'!B59</f>
        <v>90000126</v>
      </c>
      <c r="C71" s="88" t="str">
        <f>'Seating Arrangement'!C59</f>
        <v>UEM</v>
      </c>
      <c r="D71" s="87">
        <f>'Seating Arrangement'!D59</f>
        <v>90000127</v>
      </c>
      <c r="E71" s="88" t="str">
        <f>'Seating Arrangement'!E59</f>
        <v>UEM</v>
      </c>
      <c r="F71" s="87">
        <f>'Seating Arrangement'!F59</f>
        <v>90000138</v>
      </c>
      <c r="G71" s="88" t="str">
        <f>'Seating Arrangement'!G59</f>
        <v>UEM</v>
      </c>
      <c r="H71" s="87">
        <f>'Seating Arrangement'!H59</f>
        <v>90000139</v>
      </c>
      <c r="I71" s="88" t="str">
        <f>'Seating Arrangement'!I59</f>
        <v>UEM</v>
      </c>
      <c r="J71" s="87" t="str">
        <f>'Seating Arrangement'!J59</f>
        <v>EM:</v>
      </c>
      <c r="K71" s="97">
        <f>'Seating Arrangement'!K59</f>
        <v>14</v>
      </c>
      <c r="L71" s="96" t="str">
        <f>'Seating Arrangement'!L59</f>
        <v>TM:</v>
      </c>
      <c r="M71" s="88">
        <f>'Seating Arrangement'!M59</f>
        <v>10</v>
      </c>
      <c r="N71" s="131"/>
    </row>
    <row r="72" spans="1:14" ht="27" customHeight="1">
      <c r="A72" s="131"/>
      <c r="B72" s="391" t="s">
        <v>216</v>
      </c>
      <c r="C72" s="391"/>
      <c r="D72" s="391"/>
      <c r="E72" s="391"/>
      <c r="F72" s="391"/>
      <c r="G72" s="391"/>
      <c r="H72" s="391"/>
      <c r="I72" s="391"/>
      <c r="J72" s="391"/>
      <c r="K72" s="391"/>
      <c r="L72" s="391"/>
      <c r="M72" s="391"/>
      <c r="N72" s="131"/>
    </row>
    <row r="73" spans="1:14" ht="21" customHeight="1">
      <c r="A73" s="131"/>
      <c r="N73" s="131"/>
    </row>
    <row r="74" spans="1:14" ht="21" customHeight="1">
      <c r="A74" s="131"/>
      <c r="B74" s="389" t="str">
        <f>B62</f>
        <v>SSC  Public Examinations, March/April, 2013</v>
      </c>
      <c r="C74" s="389"/>
      <c r="D74" s="389"/>
      <c r="E74" s="389"/>
      <c r="F74" s="389"/>
      <c r="G74" s="389"/>
      <c r="H74" s="389"/>
      <c r="I74" s="389"/>
      <c r="J74" s="389"/>
      <c r="K74" s="389"/>
      <c r="L74" s="389"/>
      <c r="M74" s="389"/>
      <c r="N74" s="131"/>
    </row>
    <row r="75" spans="1:14" ht="21" customHeight="1">
      <c r="A75" s="131"/>
      <c r="B75" s="389" t="str">
        <f>B63</f>
        <v>SEATING ARRANGEMENT &amp; QUESTION PAPER DISTRIBUTION GUIDE</v>
      </c>
      <c r="C75" s="389"/>
      <c r="D75" s="389"/>
      <c r="E75" s="389"/>
      <c r="F75" s="389"/>
      <c r="G75" s="389"/>
      <c r="H75" s="389"/>
      <c r="I75" s="389"/>
      <c r="J75" s="389"/>
      <c r="K75" s="389"/>
      <c r="L75" s="389"/>
      <c r="M75" s="389"/>
      <c r="N75" s="131"/>
    </row>
    <row r="76" spans="1:14" ht="21" customHeight="1">
      <c r="A76" s="131"/>
      <c r="B76" s="81" t="str">
        <f>CONCATENATE("ROOM NUMBER: 7-[",'Seating Arrangement'!E61,"]")</f>
        <v>ROOM NUMBER: 7-[]</v>
      </c>
      <c r="G76" s="41" t="str">
        <f>G64</f>
        <v>0421</v>
      </c>
      <c r="H76" s="81" t="str">
        <f>H64</f>
        <v>SRIPUJITHA HIGH SCHOOL</v>
      </c>
      <c r="N76" s="131"/>
    </row>
    <row r="77" spans="1:14" ht="21" customHeight="1">
      <c r="A77" s="131"/>
      <c r="B77" s="392" t="s">
        <v>66</v>
      </c>
      <c r="C77" s="393"/>
      <c r="D77" s="393"/>
      <c r="E77" s="393"/>
      <c r="F77" s="393"/>
      <c r="G77" s="393"/>
      <c r="H77" s="393"/>
      <c r="I77" s="394"/>
      <c r="J77" s="390" t="s">
        <v>67</v>
      </c>
      <c r="K77" s="390"/>
      <c r="L77" s="390"/>
      <c r="M77" s="390"/>
      <c r="N77" s="131"/>
    </row>
    <row r="78" spans="1:14" ht="21" customHeight="1">
      <c r="A78" s="131"/>
      <c r="B78" s="83">
        <f>'Seating Arrangement'!B63</f>
        <v>90000145</v>
      </c>
      <c r="C78" s="84" t="str">
        <f>'Seating Arrangement'!C63</f>
        <v>TM</v>
      </c>
      <c r="D78" s="83">
        <f>'Seating Arrangement'!D63</f>
        <v>90000156</v>
      </c>
      <c r="E78" s="84" t="str">
        <f>'Seating Arrangement'!E63</f>
        <v>EM</v>
      </c>
      <c r="F78" s="83">
        <f>'Seating Arrangement'!F63</f>
        <v>90000157</v>
      </c>
      <c r="G78" s="84" t="str">
        <f>'Seating Arrangement'!G63</f>
        <v>TM</v>
      </c>
      <c r="H78" s="83">
        <f>'Seating Arrangement'!H63</f>
        <v>90000168</v>
      </c>
      <c r="I78" s="84" t="str">
        <f>'Seating Arrangement'!I63</f>
        <v>EM</v>
      </c>
      <c r="J78" s="83"/>
      <c r="K78" s="92"/>
      <c r="L78" s="93" t="str">
        <f>'Seating Arrangement'!L63</f>
        <v>Telugu:</v>
      </c>
      <c r="M78" s="84">
        <f>'Seating Arrangement'!M63</f>
        <v>4</v>
      </c>
      <c r="N78" s="131"/>
    </row>
    <row r="79" spans="1:14" ht="21" customHeight="1">
      <c r="A79" s="131"/>
      <c r="B79" s="85">
        <f>'Seating Arrangement'!B64</f>
        <v>90000146</v>
      </c>
      <c r="C79" s="86" t="str">
        <f>'Seating Arrangement'!C64</f>
        <v>CTM</v>
      </c>
      <c r="D79" s="85">
        <f>'Seating Arrangement'!D64</f>
        <v>90000155</v>
      </c>
      <c r="E79" s="86" t="str">
        <f>'Seating Arrangement'!E64</f>
        <v>CTM</v>
      </c>
      <c r="F79" s="85">
        <f>'Seating Arrangement'!F64</f>
        <v>90000158</v>
      </c>
      <c r="G79" s="86" t="str">
        <f>'Seating Arrangement'!G64</f>
        <v>CTM</v>
      </c>
      <c r="H79" s="85">
        <f>'Seating Arrangement'!H64</f>
        <v>90000167</v>
      </c>
      <c r="I79" s="86" t="str">
        <f>'Seating Arrangement'!I64</f>
        <v>CTM</v>
      </c>
      <c r="J79" s="85"/>
      <c r="K79" s="82"/>
      <c r="L79" s="94" t="str">
        <f>'Seating Arrangement'!L64</f>
        <v>Com.Telugu:</v>
      </c>
      <c r="M79" s="86">
        <f>'Seating Arrangement'!M64</f>
        <v>8</v>
      </c>
      <c r="N79" s="131"/>
    </row>
    <row r="80" spans="1:14" ht="21" customHeight="1">
      <c r="A80" s="131"/>
      <c r="B80" s="85">
        <f>'Seating Arrangement'!B65</f>
        <v>90000147</v>
      </c>
      <c r="C80" s="86" t="str">
        <f>'Seating Arrangement'!C65</f>
        <v>CEM</v>
      </c>
      <c r="D80" s="85">
        <f>'Seating Arrangement'!D65</f>
        <v>90000154</v>
      </c>
      <c r="E80" s="86" t="str">
        <f>'Seating Arrangement'!E65</f>
        <v>CEM</v>
      </c>
      <c r="F80" s="85">
        <f>'Seating Arrangement'!F65</f>
        <v>90000159</v>
      </c>
      <c r="G80" s="86" t="str">
        <f>'Seating Arrangement'!G65</f>
        <v>CEM</v>
      </c>
      <c r="H80" s="85">
        <f>'Seating Arrangement'!H65</f>
        <v>90000166</v>
      </c>
      <c r="I80" s="86" t="str">
        <f>'Seating Arrangement'!I65</f>
        <v>CEM</v>
      </c>
      <c r="J80" s="85"/>
      <c r="K80" s="82"/>
      <c r="L80" s="94" t="str">
        <f>'Seating Arrangement'!L65</f>
        <v>FL Hidi:</v>
      </c>
      <c r="M80" s="86">
        <f>'Seating Arrangement'!M65</f>
        <v>4</v>
      </c>
      <c r="N80" s="131"/>
    </row>
    <row r="81" spans="1:14" ht="21" customHeight="1">
      <c r="A81" s="131"/>
      <c r="B81" s="85">
        <f>'Seating Arrangement'!B66</f>
        <v>90000148</v>
      </c>
      <c r="C81" s="86" t="str">
        <f>'Seating Arrangement'!C66</f>
        <v>HEM</v>
      </c>
      <c r="D81" s="85">
        <f>'Seating Arrangement'!D66</f>
        <v>90000153</v>
      </c>
      <c r="E81" s="86" t="str">
        <f>'Seating Arrangement'!E66</f>
        <v>HEM</v>
      </c>
      <c r="F81" s="85">
        <f>'Seating Arrangement'!F66</f>
        <v>90000160</v>
      </c>
      <c r="G81" s="86" t="str">
        <f>'Seating Arrangement'!G66</f>
        <v>HEM</v>
      </c>
      <c r="H81" s="85">
        <f>'Seating Arrangement'!H66</f>
        <v>90000165</v>
      </c>
      <c r="I81" s="86" t="str">
        <f>'Seating Arrangement'!I66</f>
        <v>HEM</v>
      </c>
      <c r="J81" s="85"/>
      <c r="K81" s="82"/>
      <c r="L81" s="94" t="str">
        <f>'Seating Arrangement'!L66</f>
        <v>FL Urdu:</v>
      </c>
      <c r="M81" s="86">
        <f>'Seating Arrangement'!M66</f>
        <v>8</v>
      </c>
      <c r="N81" s="131"/>
    </row>
    <row r="82" spans="1:14" ht="21" customHeight="1">
      <c r="A82" s="131"/>
      <c r="B82" s="85">
        <f>'Seating Arrangement'!B67</f>
        <v>90000149</v>
      </c>
      <c r="C82" s="86" t="str">
        <f>'Seating Arrangement'!C67</f>
        <v>UTM</v>
      </c>
      <c r="D82" s="85">
        <f>'Seating Arrangement'!D67</f>
        <v>90000152</v>
      </c>
      <c r="E82" s="86" t="str">
        <f>'Seating Arrangement'!E67</f>
        <v>UTM</v>
      </c>
      <c r="F82" s="85">
        <f>'Seating Arrangement'!F67</f>
        <v>90000161</v>
      </c>
      <c r="G82" s="86" t="str">
        <f>'Seating Arrangement'!G67</f>
        <v>UTM</v>
      </c>
      <c r="H82" s="85">
        <f>'Seating Arrangement'!H67</f>
        <v>90000164</v>
      </c>
      <c r="I82" s="86" t="str">
        <f>'Seating Arrangement'!I67</f>
        <v>UTM</v>
      </c>
      <c r="J82" s="85"/>
      <c r="K82" s="82"/>
      <c r="L82" s="94" t="str">
        <f>'Seating Arrangement'!L67</f>
        <v>Spl.Telugu:</v>
      </c>
      <c r="M82" s="86">
        <f>'Seating Arrangement'!M67</f>
        <v>12</v>
      </c>
      <c r="N82" s="131"/>
    </row>
    <row r="83" spans="1:14" ht="21" customHeight="1">
      <c r="A83" s="131"/>
      <c r="B83" s="87">
        <f>'Seating Arrangement'!B68</f>
        <v>90000150</v>
      </c>
      <c r="C83" s="88" t="str">
        <f>'Seating Arrangement'!C68</f>
        <v>UEM</v>
      </c>
      <c r="D83" s="87">
        <f>'Seating Arrangement'!D68</f>
        <v>90000151</v>
      </c>
      <c r="E83" s="88" t="str">
        <f>'Seating Arrangement'!E68</f>
        <v>UEM</v>
      </c>
      <c r="F83" s="87">
        <f>'Seating Arrangement'!F68</f>
        <v>90000162</v>
      </c>
      <c r="G83" s="88" t="str">
        <f>'Seating Arrangement'!G68</f>
        <v>UEM</v>
      </c>
      <c r="H83" s="87">
        <f>'Seating Arrangement'!H68</f>
        <v>90000163</v>
      </c>
      <c r="I83" s="88" t="str">
        <f>'Seating Arrangement'!I68</f>
        <v>UEM</v>
      </c>
      <c r="J83" s="87" t="str">
        <f>'Seating Arrangement'!J68</f>
        <v>EM:</v>
      </c>
      <c r="K83" s="97">
        <f>'Seating Arrangement'!K68</f>
        <v>14</v>
      </c>
      <c r="L83" s="96" t="str">
        <f>'Seating Arrangement'!L68</f>
        <v>TM:</v>
      </c>
      <c r="M83" s="88">
        <f>'Seating Arrangement'!M68</f>
        <v>10</v>
      </c>
      <c r="N83" s="131"/>
    </row>
    <row r="84" spans="1:14" ht="27" customHeight="1">
      <c r="A84" s="131"/>
      <c r="B84" s="391" t="s">
        <v>216</v>
      </c>
      <c r="C84" s="391"/>
      <c r="D84" s="391"/>
      <c r="E84" s="391"/>
      <c r="F84" s="391"/>
      <c r="G84" s="391"/>
      <c r="H84" s="391"/>
      <c r="I84" s="391"/>
      <c r="J84" s="391"/>
      <c r="K84" s="391"/>
      <c r="L84" s="391"/>
      <c r="M84" s="391"/>
      <c r="N84" s="131"/>
    </row>
    <row r="85" spans="1:14" ht="21" customHeight="1">
      <c r="A85" s="131"/>
      <c r="N85" s="131"/>
    </row>
    <row r="86" spans="1:14" ht="21" customHeight="1">
      <c r="A86" s="131"/>
      <c r="B86" s="389" t="str">
        <f>B74</f>
        <v>SSC  Public Examinations, March/April, 2013</v>
      </c>
      <c r="C86" s="389"/>
      <c r="D86" s="389"/>
      <c r="E86" s="389"/>
      <c r="F86" s="389"/>
      <c r="G86" s="389"/>
      <c r="H86" s="389"/>
      <c r="I86" s="389"/>
      <c r="J86" s="389"/>
      <c r="K86" s="389"/>
      <c r="L86" s="389"/>
      <c r="M86" s="389"/>
      <c r="N86" s="131"/>
    </row>
    <row r="87" spans="1:14" ht="21" customHeight="1">
      <c r="A87" s="131"/>
      <c r="B87" s="389" t="str">
        <f>B75</f>
        <v>SEATING ARRANGEMENT &amp; QUESTION PAPER DISTRIBUTION GUIDE</v>
      </c>
      <c r="C87" s="389"/>
      <c r="D87" s="389"/>
      <c r="E87" s="389"/>
      <c r="F87" s="389"/>
      <c r="G87" s="389"/>
      <c r="H87" s="389"/>
      <c r="I87" s="389"/>
      <c r="J87" s="389"/>
      <c r="K87" s="389"/>
      <c r="L87" s="389"/>
      <c r="M87" s="389"/>
      <c r="N87" s="131"/>
    </row>
    <row r="88" spans="1:14" ht="21" customHeight="1">
      <c r="A88" s="131"/>
      <c r="B88" s="81" t="str">
        <f>CONCATENATE("ROOM NUMBER: 8-[",'Seating Arrangement'!E70,"]")</f>
        <v>ROOM NUMBER: 8-[]</v>
      </c>
      <c r="G88" s="41" t="str">
        <f>G76</f>
        <v>0421</v>
      </c>
      <c r="H88" s="81" t="str">
        <f>H76</f>
        <v>SRIPUJITHA HIGH SCHOOL</v>
      </c>
      <c r="N88" s="131"/>
    </row>
    <row r="89" spans="1:14" ht="21" customHeight="1">
      <c r="A89" s="131"/>
      <c r="B89" s="390" t="s">
        <v>66</v>
      </c>
      <c r="C89" s="390"/>
      <c r="D89" s="390"/>
      <c r="E89" s="390"/>
      <c r="F89" s="390"/>
      <c r="G89" s="390"/>
      <c r="H89" s="390"/>
      <c r="I89" s="390"/>
      <c r="J89" s="390" t="s">
        <v>67</v>
      </c>
      <c r="K89" s="390"/>
      <c r="L89" s="390"/>
      <c r="M89" s="390"/>
      <c r="N89" s="131"/>
    </row>
    <row r="90" spans="1:14" ht="21" customHeight="1">
      <c r="A90" s="131"/>
      <c r="B90" s="83">
        <f>'Seating Arrangement'!B72</f>
        <v>90000169</v>
      </c>
      <c r="C90" s="84" t="str">
        <f>'Seating Arrangement'!C72</f>
        <v>TM</v>
      </c>
      <c r="D90" s="83">
        <f>'Seating Arrangement'!D72</f>
        <v>90000180</v>
      </c>
      <c r="E90" s="84" t="str">
        <f>'Seating Arrangement'!E72</f>
        <v>EM</v>
      </c>
      <c r="F90" s="83">
        <f>'Seating Arrangement'!F72</f>
        <v>90000181</v>
      </c>
      <c r="G90" s="84" t="str">
        <f>'Seating Arrangement'!G72</f>
        <v>TM</v>
      </c>
      <c r="H90" s="83">
        <f>'Seating Arrangement'!H72</f>
        <v>90000192</v>
      </c>
      <c r="I90" s="84" t="str">
        <f>'Seating Arrangement'!I72</f>
        <v>EM</v>
      </c>
      <c r="J90" s="83"/>
      <c r="K90" s="92"/>
      <c r="L90" s="93" t="str">
        <f>'Seating Arrangement'!L72</f>
        <v>Telugu:</v>
      </c>
      <c r="M90" s="84">
        <f>'Seating Arrangement'!M72</f>
        <v>4</v>
      </c>
      <c r="N90" s="131"/>
    </row>
    <row r="91" spans="1:14" ht="21" customHeight="1">
      <c r="A91" s="131"/>
      <c r="B91" s="85">
        <f>'Seating Arrangement'!B73</f>
        <v>90000170</v>
      </c>
      <c r="C91" s="86" t="str">
        <f>'Seating Arrangement'!C73</f>
        <v>CTM</v>
      </c>
      <c r="D91" s="85">
        <f>'Seating Arrangement'!D73</f>
        <v>90000179</v>
      </c>
      <c r="E91" s="86" t="str">
        <f>'Seating Arrangement'!E73</f>
        <v>CTM</v>
      </c>
      <c r="F91" s="85">
        <f>'Seating Arrangement'!F73</f>
        <v>90000182</v>
      </c>
      <c r="G91" s="86" t="str">
        <f>'Seating Arrangement'!G73</f>
        <v>CTM</v>
      </c>
      <c r="H91" s="85">
        <f>'Seating Arrangement'!H73</f>
        <v>90000191</v>
      </c>
      <c r="I91" s="86" t="str">
        <f>'Seating Arrangement'!I73</f>
        <v>CTM</v>
      </c>
      <c r="J91" s="85"/>
      <c r="K91" s="82"/>
      <c r="L91" s="94" t="str">
        <f>'Seating Arrangement'!L73</f>
        <v>Com.Telugu:</v>
      </c>
      <c r="M91" s="86">
        <f>'Seating Arrangement'!M73</f>
        <v>8</v>
      </c>
      <c r="N91" s="131"/>
    </row>
    <row r="92" spans="1:14" ht="21" customHeight="1">
      <c r="A92" s="131"/>
      <c r="B92" s="85">
        <f>'Seating Arrangement'!B74</f>
        <v>90000171</v>
      </c>
      <c r="C92" s="86" t="str">
        <f>'Seating Arrangement'!C74</f>
        <v>CEM</v>
      </c>
      <c r="D92" s="85">
        <f>'Seating Arrangement'!D74</f>
        <v>90000178</v>
      </c>
      <c r="E92" s="86" t="str">
        <f>'Seating Arrangement'!E74</f>
        <v>CEM</v>
      </c>
      <c r="F92" s="85">
        <f>'Seating Arrangement'!F74</f>
        <v>90000183</v>
      </c>
      <c r="G92" s="86" t="str">
        <f>'Seating Arrangement'!G74</f>
        <v>CEM</v>
      </c>
      <c r="H92" s="85">
        <f>'Seating Arrangement'!H74</f>
        <v>90000190</v>
      </c>
      <c r="I92" s="86" t="str">
        <f>'Seating Arrangement'!I74</f>
        <v>CEM</v>
      </c>
      <c r="J92" s="85"/>
      <c r="K92" s="82"/>
      <c r="L92" s="94" t="str">
        <f>'Seating Arrangement'!L74</f>
        <v>FL Hidi:</v>
      </c>
      <c r="M92" s="86">
        <f>'Seating Arrangement'!M74</f>
        <v>4</v>
      </c>
      <c r="N92" s="131"/>
    </row>
    <row r="93" spans="1:14" ht="21" customHeight="1">
      <c r="A93" s="131"/>
      <c r="B93" s="85">
        <f>'Seating Arrangement'!B75</f>
        <v>90000172</v>
      </c>
      <c r="C93" s="86" t="str">
        <f>'Seating Arrangement'!C75</f>
        <v>HEM</v>
      </c>
      <c r="D93" s="85">
        <f>'Seating Arrangement'!D75</f>
        <v>90000177</v>
      </c>
      <c r="E93" s="86" t="str">
        <f>'Seating Arrangement'!E75</f>
        <v>HEM</v>
      </c>
      <c r="F93" s="85">
        <f>'Seating Arrangement'!F75</f>
        <v>90000184</v>
      </c>
      <c r="G93" s="86" t="str">
        <f>'Seating Arrangement'!G75</f>
        <v>HEM</v>
      </c>
      <c r="H93" s="85">
        <f>'Seating Arrangement'!H75</f>
        <v>90000189</v>
      </c>
      <c r="I93" s="86" t="str">
        <f>'Seating Arrangement'!I75</f>
        <v>HEM</v>
      </c>
      <c r="J93" s="85"/>
      <c r="K93" s="82"/>
      <c r="L93" s="94" t="str">
        <f>'Seating Arrangement'!L75</f>
        <v>FL Urdu:</v>
      </c>
      <c r="M93" s="86">
        <f>'Seating Arrangement'!M75</f>
        <v>8</v>
      </c>
      <c r="N93" s="131"/>
    </row>
    <row r="94" spans="1:14" ht="21" customHeight="1">
      <c r="A94" s="131"/>
      <c r="B94" s="85">
        <f>'Seating Arrangement'!B76</f>
        <v>90000173</v>
      </c>
      <c r="C94" s="86" t="str">
        <f>'Seating Arrangement'!C76</f>
        <v>UTM</v>
      </c>
      <c r="D94" s="85">
        <f>'Seating Arrangement'!D76</f>
        <v>90000176</v>
      </c>
      <c r="E94" s="86" t="str">
        <f>'Seating Arrangement'!E76</f>
        <v>UTM</v>
      </c>
      <c r="F94" s="85">
        <f>'Seating Arrangement'!F76</f>
        <v>90000185</v>
      </c>
      <c r="G94" s="86" t="str">
        <f>'Seating Arrangement'!G76</f>
        <v>UTM</v>
      </c>
      <c r="H94" s="85">
        <f>'Seating Arrangement'!H76</f>
        <v>90000188</v>
      </c>
      <c r="I94" s="86" t="str">
        <f>'Seating Arrangement'!I76</f>
        <v>UTM</v>
      </c>
      <c r="J94" s="85"/>
      <c r="K94" s="82"/>
      <c r="L94" s="94" t="str">
        <f>'Seating Arrangement'!L76</f>
        <v>Spl.Telugu:</v>
      </c>
      <c r="M94" s="86">
        <f>'Seating Arrangement'!M76</f>
        <v>12</v>
      </c>
      <c r="N94" s="131"/>
    </row>
    <row r="95" spans="1:14" ht="21" customHeight="1">
      <c r="A95" s="131"/>
      <c r="B95" s="87">
        <f>'Seating Arrangement'!B77</f>
        <v>90000174</v>
      </c>
      <c r="C95" s="88" t="str">
        <f>'Seating Arrangement'!C77</f>
        <v>UEM</v>
      </c>
      <c r="D95" s="87">
        <f>'Seating Arrangement'!D77</f>
        <v>90000175</v>
      </c>
      <c r="E95" s="88" t="str">
        <f>'Seating Arrangement'!E77</f>
        <v>UEM</v>
      </c>
      <c r="F95" s="87">
        <f>'Seating Arrangement'!F77</f>
        <v>90000186</v>
      </c>
      <c r="G95" s="88" t="str">
        <f>'Seating Arrangement'!G77</f>
        <v>UEM</v>
      </c>
      <c r="H95" s="87">
        <f>'Seating Arrangement'!H77</f>
        <v>90000187</v>
      </c>
      <c r="I95" s="88" t="str">
        <f>'Seating Arrangement'!I77</f>
        <v>UEM</v>
      </c>
      <c r="J95" s="87" t="str">
        <f>'Seating Arrangement'!J77</f>
        <v>EM:</v>
      </c>
      <c r="K95" s="97">
        <f>'Seating Arrangement'!K77</f>
        <v>14</v>
      </c>
      <c r="L95" s="96" t="str">
        <f>'Seating Arrangement'!L77</f>
        <v>TM:</v>
      </c>
      <c r="M95" s="88">
        <f>'Seating Arrangement'!M77</f>
        <v>10</v>
      </c>
      <c r="N95" s="131"/>
    </row>
    <row r="96" spans="1:14" ht="27" customHeight="1">
      <c r="A96" s="131"/>
      <c r="B96" s="391" t="s">
        <v>216</v>
      </c>
      <c r="C96" s="391"/>
      <c r="D96" s="391"/>
      <c r="E96" s="391"/>
      <c r="F96" s="391"/>
      <c r="G96" s="391"/>
      <c r="H96" s="391"/>
      <c r="I96" s="391"/>
      <c r="J96" s="391"/>
      <c r="K96" s="391"/>
      <c r="L96" s="391"/>
      <c r="M96" s="391"/>
      <c r="N96" s="131"/>
    </row>
    <row r="97" spans="1:14" ht="21" customHeight="1">
      <c r="A97" s="131"/>
      <c r="N97" s="131"/>
    </row>
    <row r="98" spans="1:14" ht="21" customHeight="1">
      <c r="A98" s="131"/>
      <c r="B98" s="389" t="str">
        <f>B86</f>
        <v>SSC  Public Examinations, March/April, 2013</v>
      </c>
      <c r="C98" s="389"/>
      <c r="D98" s="389"/>
      <c r="E98" s="389"/>
      <c r="F98" s="389"/>
      <c r="G98" s="389"/>
      <c r="H98" s="389"/>
      <c r="I98" s="389"/>
      <c r="J98" s="389"/>
      <c r="K98" s="389"/>
      <c r="L98" s="389"/>
      <c r="M98" s="389"/>
      <c r="N98" s="131"/>
    </row>
    <row r="99" spans="1:14" ht="21" customHeight="1">
      <c r="A99" s="131"/>
      <c r="B99" s="389" t="str">
        <f>B87</f>
        <v>SEATING ARRANGEMENT &amp; QUESTION PAPER DISTRIBUTION GUIDE</v>
      </c>
      <c r="C99" s="389"/>
      <c r="D99" s="389"/>
      <c r="E99" s="389"/>
      <c r="F99" s="389"/>
      <c r="G99" s="389"/>
      <c r="H99" s="389"/>
      <c r="I99" s="389"/>
      <c r="J99" s="389"/>
      <c r="K99" s="389"/>
      <c r="L99" s="389"/>
      <c r="M99" s="389"/>
      <c r="N99" s="131"/>
    </row>
    <row r="100" spans="1:14" ht="21" customHeight="1">
      <c r="A100" s="131"/>
      <c r="B100" s="81" t="str">
        <f>CONCATENATE("ROOM NUMBER: 9-[",'Seating Arrangement'!E79,"]")</f>
        <v>ROOM NUMBER: 9-[]</v>
      </c>
      <c r="G100" s="41" t="str">
        <f>G88</f>
        <v>0421</v>
      </c>
      <c r="H100" s="81" t="str">
        <f>H88</f>
        <v>SRIPUJITHA HIGH SCHOOL</v>
      </c>
      <c r="N100" s="131"/>
    </row>
    <row r="101" spans="1:14" ht="21" customHeight="1">
      <c r="A101" s="131"/>
      <c r="B101" s="390" t="s">
        <v>66</v>
      </c>
      <c r="C101" s="390"/>
      <c r="D101" s="390"/>
      <c r="E101" s="390"/>
      <c r="F101" s="390"/>
      <c r="G101" s="390"/>
      <c r="H101" s="390"/>
      <c r="I101" s="390"/>
      <c r="J101" s="390" t="s">
        <v>67</v>
      </c>
      <c r="K101" s="390"/>
      <c r="L101" s="390"/>
      <c r="M101" s="390"/>
      <c r="N101" s="131"/>
    </row>
    <row r="102" spans="1:14" ht="21" customHeight="1">
      <c r="A102" s="131"/>
      <c r="B102" s="83">
        <f>'Seating Arrangement'!B81</f>
        <v>90000193</v>
      </c>
      <c r="C102" s="84" t="str">
        <f>'Seating Arrangement'!C81</f>
        <v>TM</v>
      </c>
      <c r="D102" s="83">
        <f>'Seating Arrangement'!D81</f>
        <v>90000204</v>
      </c>
      <c r="E102" s="84" t="str">
        <f>'Seating Arrangement'!E81</f>
        <v>EM</v>
      </c>
      <c r="F102" s="83">
        <f>'Seating Arrangement'!F81</f>
        <v>90000205</v>
      </c>
      <c r="G102" s="84" t="str">
        <f>'Seating Arrangement'!G81</f>
        <v>TM</v>
      </c>
      <c r="H102" s="83">
        <f>'Seating Arrangement'!H81</f>
        <v>90000216</v>
      </c>
      <c r="I102" s="84" t="str">
        <f>'Seating Arrangement'!I81</f>
        <v>EM</v>
      </c>
      <c r="J102" s="83"/>
      <c r="K102" s="92"/>
      <c r="L102" s="93" t="str">
        <f>'Seating Arrangement'!L81</f>
        <v>Telugu:</v>
      </c>
      <c r="M102" s="84">
        <f>'Seating Arrangement'!M81</f>
        <v>4</v>
      </c>
      <c r="N102" s="131"/>
    </row>
    <row r="103" spans="1:14" ht="21" customHeight="1">
      <c r="A103" s="131"/>
      <c r="B103" s="85">
        <f>'Seating Arrangement'!B82</f>
        <v>90000194</v>
      </c>
      <c r="C103" s="86" t="str">
        <f>'Seating Arrangement'!C82</f>
        <v>CTM</v>
      </c>
      <c r="D103" s="85">
        <f>'Seating Arrangement'!D82</f>
        <v>90000203</v>
      </c>
      <c r="E103" s="86" t="str">
        <f>'Seating Arrangement'!E82</f>
        <v>CTM</v>
      </c>
      <c r="F103" s="85">
        <f>'Seating Arrangement'!F82</f>
        <v>90000206</v>
      </c>
      <c r="G103" s="86" t="str">
        <f>'Seating Arrangement'!G82</f>
        <v>CTM</v>
      </c>
      <c r="H103" s="85">
        <f>'Seating Arrangement'!H82</f>
        <v>90000215</v>
      </c>
      <c r="I103" s="86" t="str">
        <f>'Seating Arrangement'!I82</f>
        <v>CTM</v>
      </c>
      <c r="J103" s="85"/>
      <c r="K103" s="82"/>
      <c r="L103" s="94" t="str">
        <f>'Seating Arrangement'!L82</f>
        <v>Com.Telugu:</v>
      </c>
      <c r="M103" s="86">
        <f>'Seating Arrangement'!M82</f>
        <v>8</v>
      </c>
      <c r="N103" s="131"/>
    </row>
    <row r="104" spans="1:14" ht="21" customHeight="1">
      <c r="A104" s="131"/>
      <c r="B104" s="85">
        <f>'Seating Arrangement'!B83</f>
        <v>90000195</v>
      </c>
      <c r="C104" s="86" t="str">
        <f>'Seating Arrangement'!C83</f>
        <v>CEM</v>
      </c>
      <c r="D104" s="85">
        <f>'Seating Arrangement'!D83</f>
        <v>90000202</v>
      </c>
      <c r="E104" s="86" t="str">
        <f>'Seating Arrangement'!E83</f>
        <v>CEM</v>
      </c>
      <c r="F104" s="85">
        <f>'Seating Arrangement'!F83</f>
        <v>90000207</v>
      </c>
      <c r="G104" s="86" t="str">
        <f>'Seating Arrangement'!G83</f>
        <v>CEM</v>
      </c>
      <c r="H104" s="85">
        <f>'Seating Arrangement'!H83</f>
        <v>90000214</v>
      </c>
      <c r="I104" s="86" t="str">
        <f>'Seating Arrangement'!I83</f>
        <v>CEM</v>
      </c>
      <c r="J104" s="85"/>
      <c r="K104" s="82"/>
      <c r="L104" s="94" t="str">
        <f>'Seating Arrangement'!L83</f>
        <v>FL Hidi:</v>
      </c>
      <c r="M104" s="86">
        <f>'Seating Arrangement'!M83</f>
        <v>4</v>
      </c>
      <c r="N104" s="131"/>
    </row>
    <row r="105" spans="1:14" ht="21" customHeight="1">
      <c r="A105" s="131"/>
      <c r="B105" s="85">
        <f>'Seating Arrangement'!B84</f>
        <v>90000196</v>
      </c>
      <c r="C105" s="86" t="str">
        <f>'Seating Arrangement'!C84</f>
        <v>HEM</v>
      </c>
      <c r="D105" s="85">
        <f>'Seating Arrangement'!D84</f>
        <v>90000201</v>
      </c>
      <c r="E105" s="86" t="str">
        <f>'Seating Arrangement'!E84</f>
        <v>HEM</v>
      </c>
      <c r="F105" s="85">
        <f>'Seating Arrangement'!F84</f>
        <v>90000208</v>
      </c>
      <c r="G105" s="86" t="str">
        <f>'Seating Arrangement'!G84</f>
        <v>HEM</v>
      </c>
      <c r="H105" s="85">
        <f>'Seating Arrangement'!H84</f>
        <v>90000213</v>
      </c>
      <c r="I105" s="86" t="str">
        <f>'Seating Arrangement'!I84</f>
        <v>HEM</v>
      </c>
      <c r="J105" s="85"/>
      <c r="K105" s="82"/>
      <c r="L105" s="94" t="str">
        <f>'Seating Arrangement'!L84</f>
        <v>FL Urdu:</v>
      </c>
      <c r="M105" s="86">
        <f>'Seating Arrangement'!M84</f>
        <v>8</v>
      </c>
      <c r="N105" s="131"/>
    </row>
    <row r="106" spans="1:14" ht="21" customHeight="1">
      <c r="A106" s="131"/>
      <c r="B106" s="85">
        <f>'Seating Arrangement'!B85</f>
        <v>90000197</v>
      </c>
      <c r="C106" s="86" t="str">
        <f>'Seating Arrangement'!C85</f>
        <v>UTM</v>
      </c>
      <c r="D106" s="85">
        <f>'Seating Arrangement'!D85</f>
        <v>90000200</v>
      </c>
      <c r="E106" s="86" t="str">
        <f>'Seating Arrangement'!E85</f>
        <v>UTM</v>
      </c>
      <c r="F106" s="85">
        <f>'Seating Arrangement'!F85</f>
        <v>90000209</v>
      </c>
      <c r="G106" s="86" t="str">
        <f>'Seating Arrangement'!G85</f>
        <v>UTM</v>
      </c>
      <c r="H106" s="85">
        <f>'Seating Arrangement'!H85</f>
        <v>90000212</v>
      </c>
      <c r="I106" s="86" t="str">
        <f>'Seating Arrangement'!I85</f>
        <v>UTM</v>
      </c>
      <c r="J106" s="85"/>
      <c r="K106" s="82"/>
      <c r="L106" s="94" t="str">
        <f>'Seating Arrangement'!L85</f>
        <v>Spl.Telugu:</v>
      </c>
      <c r="M106" s="86">
        <f>'Seating Arrangement'!M85</f>
        <v>12</v>
      </c>
      <c r="N106" s="131"/>
    </row>
    <row r="107" spans="1:14" ht="21" customHeight="1">
      <c r="A107" s="131"/>
      <c r="B107" s="87">
        <f>'Seating Arrangement'!B86</f>
        <v>90000198</v>
      </c>
      <c r="C107" s="88" t="str">
        <f>'Seating Arrangement'!C86</f>
        <v>UEM</v>
      </c>
      <c r="D107" s="87">
        <f>'Seating Arrangement'!D86</f>
        <v>90000199</v>
      </c>
      <c r="E107" s="88" t="str">
        <f>'Seating Arrangement'!E86</f>
        <v>UEM</v>
      </c>
      <c r="F107" s="87">
        <f>'Seating Arrangement'!F86</f>
        <v>90000210</v>
      </c>
      <c r="G107" s="88" t="str">
        <f>'Seating Arrangement'!G86</f>
        <v>UEM</v>
      </c>
      <c r="H107" s="87">
        <f>'Seating Arrangement'!H86</f>
        <v>90000211</v>
      </c>
      <c r="I107" s="88" t="str">
        <f>'Seating Arrangement'!I86</f>
        <v>UEM</v>
      </c>
      <c r="J107" s="87" t="str">
        <f>'Seating Arrangement'!J86</f>
        <v>EM:</v>
      </c>
      <c r="K107" s="97">
        <f>'Seating Arrangement'!K86</f>
        <v>14</v>
      </c>
      <c r="L107" s="96" t="str">
        <f>'Seating Arrangement'!L86</f>
        <v>TM:</v>
      </c>
      <c r="M107" s="88">
        <f>'Seating Arrangement'!M86</f>
        <v>10</v>
      </c>
      <c r="N107" s="131"/>
    </row>
    <row r="108" spans="1:14" ht="27" customHeight="1">
      <c r="A108" s="131"/>
      <c r="B108" s="391" t="s">
        <v>216</v>
      </c>
      <c r="C108" s="391"/>
      <c r="D108" s="391"/>
      <c r="E108" s="391"/>
      <c r="F108" s="391"/>
      <c r="G108" s="391"/>
      <c r="H108" s="391"/>
      <c r="I108" s="391"/>
      <c r="J108" s="391"/>
      <c r="K108" s="391"/>
      <c r="L108" s="391"/>
      <c r="M108" s="391"/>
      <c r="N108" s="131"/>
    </row>
    <row r="109" spans="1:14" ht="21" customHeight="1">
      <c r="A109" s="131"/>
      <c r="N109" s="131"/>
    </row>
    <row r="110" spans="1:14" ht="21" customHeight="1">
      <c r="A110" s="131"/>
      <c r="B110" s="389" t="str">
        <f>B98</f>
        <v>SSC  Public Examinations, March/April, 2013</v>
      </c>
      <c r="C110" s="389"/>
      <c r="D110" s="389"/>
      <c r="E110" s="389"/>
      <c r="F110" s="389"/>
      <c r="G110" s="389"/>
      <c r="H110" s="389"/>
      <c r="I110" s="389"/>
      <c r="J110" s="389"/>
      <c r="K110" s="389"/>
      <c r="L110" s="389"/>
      <c r="M110" s="389"/>
      <c r="N110" s="131"/>
    </row>
    <row r="111" spans="1:14" ht="21" customHeight="1">
      <c r="A111" s="131"/>
      <c r="B111" s="389" t="str">
        <f>B99</f>
        <v>SEATING ARRANGEMENT &amp; QUESTION PAPER DISTRIBUTION GUIDE</v>
      </c>
      <c r="C111" s="389"/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  <c r="N111" s="131"/>
    </row>
    <row r="112" spans="1:14" ht="21" customHeight="1">
      <c r="A112" s="131"/>
      <c r="B112" s="81" t="str">
        <f>CONCATENATE("ROOM NUMBER: 10-[",'Seating Arrangement'!E88,"]")</f>
        <v>ROOM NUMBER: 10-[]</v>
      </c>
      <c r="G112" s="41" t="str">
        <f>G100</f>
        <v>0421</v>
      </c>
      <c r="H112" s="81" t="str">
        <f>H100</f>
        <v>SRIPUJITHA HIGH SCHOOL</v>
      </c>
      <c r="N112" s="131"/>
    </row>
    <row r="113" spans="1:14" ht="21" customHeight="1">
      <c r="A113" s="131"/>
      <c r="B113" s="396" t="s">
        <v>66</v>
      </c>
      <c r="C113" s="397"/>
      <c r="D113" s="397"/>
      <c r="E113" s="397"/>
      <c r="F113" s="397"/>
      <c r="G113" s="397"/>
      <c r="H113" s="397"/>
      <c r="I113" s="398"/>
      <c r="J113" s="396" t="s">
        <v>67</v>
      </c>
      <c r="K113" s="397"/>
      <c r="L113" s="397"/>
      <c r="M113" s="398"/>
      <c r="N113" s="131"/>
    </row>
    <row r="114" spans="1:14" ht="21" customHeight="1">
      <c r="A114" s="131"/>
      <c r="B114" s="83">
        <f>'Seating Arrangement'!B90</f>
        <v>90000217</v>
      </c>
      <c r="C114" s="84" t="str">
        <f>'Seating Arrangement'!C90</f>
        <v>TM</v>
      </c>
      <c r="D114" s="83" t="str">
        <f>'Seating Arrangement'!D90</f>
        <v> </v>
      </c>
      <c r="E114" s="84">
        <f>'Seating Arrangement'!E90</f>
        <v>0</v>
      </c>
      <c r="F114" s="83" t="str">
        <f>'Seating Arrangement'!F90</f>
        <v> </v>
      </c>
      <c r="G114" s="84">
        <f>'Seating Arrangement'!G90</f>
        <v>0</v>
      </c>
      <c r="H114" s="83" t="str">
        <f>'Seating Arrangement'!H90</f>
        <v> </v>
      </c>
      <c r="I114" s="84">
        <f>'Seating Arrangement'!I90</f>
        <v>0</v>
      </c>
      <c r="J114" s="83"/>
      <c r="K114" s="92"/>
      <c r="L114" s="93" t="str">
        <f>'Seating Arrangement'!L90</f>
        <v>Telugu:</v>
      </c>
      <c r="M114" s="84">
        <f>'Seating Arrangement'!M90</f>
        <v>1</v>
      </c>
      <c r="N114" s="131"/>
    </row>
    <row r="115" spans="1:14" ht="21" customHeight="1">
      <c r="A115" s="131"/>
      <c r="B115" s="85">
        <f>'Seating Arrangement'!B91</f>
        <v>90000218</v>
      </c>
      <c r="C115" s="86" t="str">
        <f>'Seating Arrangement'!C91</f>
        <v>CTM</v>
      </c>
      <c r="D115" s="85" t="str">
        <f>'Seating Arrangement'!D91</f>
        <v> </v>
      </c>
      <c r="E115" s="86">
        <f>'Seating Arrangement'!E91</f>
        <v>0</v>
      </c>
      <c r="F115" s="85" t="str">
        <f>'Seating Arrangement'!F91</f>
        <v> </v>
      </c>
      <c r="G115" s="86">
        <f>'Seating Arrangement'!G91</f>
        <v>0</v>
      </c>
      <c r="H115" s="85" t="str">
        <f>'Seating Arrangement'!H91</f>
        <v> </v>
      </c>
      <c r="I115" s="86">
        <f>'Seating Arrangement'!I91</f>
        <v>0</v>
      </c>
      <c r="J115" s="85"/>
      <c r="K115" s="82"/>
      <c r="L115" s="94" t="str">
        <f>'Seating Arrangement'!L91</f>
        <v>Com.Telugu:</v>
      </c>
      <c r="M115" s="86">
        <f>'Seating Arrangement'!M91</f>
        <v>2</v>
      </c>
      <c r="N115" s="131"/>
    </row>
    <row r="116" spans="1:14" ht="21" customHeight="1">
      <c r="A116" s="131"/>
      <c r="B116" s="85">
        <f>'Seating Arrangement'!B92</f>
        <v>90000219</v>
      </c>
      <c r="C116" s="86" t="str">
        <f>'Seating Arrangement'!C92</f>
        <v>CEM</v>
      </c>
      <c r="D116" s="85" t="str">
        <f>'Seating Arrangement'!D92</f>
        <v> </v>
      </c>
      <c r="E116" s="86">
        <f>'Seating Arrangement'!E92</f>
        <v>0</v>
      </c>
      <c r="F116" s="85" t="str">
        <f>'Seating Arrangement'!F92</f>
        <v> </v>
      </c>
      <c r="G116" s="86">
        <f>'Seating Arrangement'!G92</f>
        <v>0</v>
      </c>
      <c r="H116" s="85" t="str">
        <f>'Seating Arrangement'!H92</f>
        <v> </v>
      </c>
      <c r="I116" s="86">
        <f>'Seating Arrangement'!I92</f>
        <v>0</v>
      </c>
      <c r="J116" s="85"/>
      <c r="K116" s="82"/>
      <c r="L116" s="94" t="str">
        <f>'Seating Arrangement'!L92</f>
        <v>FL Hidi:</v>
      </c>
      <c r="M116" s="86">
        <f>'Seating Arrangement'!M92</f>
        <v>1</v>
      </c>
      <c r="N116" s="131"/>
    </row>
    <row r="117" spans="1:14" ht="21" customHeight="1">
      <c r="A117" s="131"/>
      <c r="B117" s="85">
        <f>'Seating Arrangement'!B93</f>
        <v>90000220</v>
      </c>
      <c r="C117" s="86" t="str">
        <f>'Seating Arrangement'!C93</f>
        <v>HEM</v>
      </c>
      <c r="D117" s="85" t="str">
        <f>'Seating Arrangement'!D93</f>
        <v> </v>
      </c>
      <c r="E117" s="86">
        <f>'Seating Arrangement'!E93</f>
        <v>0</v>
      </c>
      <c r="F117" s="85" t="str">
        <f>'Seating Arrangement'!F93</f>
        <v> </v>
      </c>
      <c r="G117" s="86">
        <f>'Seating Arrangement'!G93</f>
        <v>0</v>
      </c>
      <c r="H117" s="85" t="str">
        <f>'Seating Arrangement'!H93</f>
        <v> </v>
      </c>
      <c r="I117" s="86">
        <f>'Seating Arrangement'!I93</f>
        <v>0</v>
      </c>
      <c r="J117" s="85"/>
      <c r="K117" s="82"/>
      <c r="L117" s="94" t="str">
        <f>'Seating Arrangement'!L93</f>
        <v>FL Urdu:</v>
      </c>
      <c r="M117" s="86">
        <f>'Seating Arrangement'!M93</f>
        <v>0</v>
      </c>
      <c r="N117" s="131"/>
    </row>
    <row r="118" spans="1:14" ht="21" customHeight="1">
      <c r="A118" s="131"/>
      <c r="B118" s="85" t="str">
        <f>'Seating Arrangement'!B94</f>
        <v> </v>
      </c>
      <c r="C118" s="86">
        <f>'Seating Arrangement'!C94</f>
        <v>0</v>
      </c>
      <c r="D118" s="85" t="str">
        <f>'Seating Arrangement'!D94</f>
        <v> </v>
      </c>
      <c r="E118" s="86">
        <f>'Seating Arrangement'!E94</f>
        <v>0</v>
      </c>
      <c r="F118" s="85" t="str">
        <f>'Seating Arrangement'!F94</f>
        <v> </v>
      </c>
      <c r="G118" s="86">
        <f>'Seating Arrangement'!G94</f>
        <v>0</v>
      </c>
      <c r="H118" s="85" t="str">
        <f>'Seating Arrangement'!H94</f>
        <v> </v>
      </c>
      <c r="I118" s="86">
        <f>'Seating Arrangement'!I94</f>
        <v>0</v>
      </c>
      <c r="J118" s="85"/>
      <c r="K118" s="82"/>
      <c r="L118" s="94" t="str">
        <f>'Seating Arrangement'!L94</f>
        <v>Spl.Telugu:</v>
      </c>
      <c r="M118" s="86">
        <f>'Seating Arrangement'!M94</f>
        <v>1</v>
      </c>
      <c r="N118" s="131"/>
    </row>
    <row r="119" spans="1:14" ht="21" customHeight="1">
      <c r="A119" s="131"/>
      <c r="B119" s="87" t="str">
        <f>'Seating Arrangement'!B95</f>
        <v> </v>
      </c>
      <c r="C119" s="88">
        <f>'Seating Arrangement'!C95</f>
        <v>0</v>
      </c>
      <c r="D119" s="87" t="str">
        <f>'Seating Arrangement'!D95</f>
        <v> </v>
      </c>
      <c r="E119" s="88">
        <f>'Seating Arrangement'!E95</f>
        <v>0</v>
      </c>
      <c r="F119" s="87" t="str">
        <f>'Seating Arrangement'!F95</f>
        <v> </v>
      </c>
      <c r="G119" s="88">
        <f>'Seating Arrangement'!G95</f>
        <v>0</v>
      </c>
      <c r="H119" s="87" t="str">
        <f>'Seating Arrangement'!H95</f>
        <v> </v>
      </c>
      <c r="I119" s="88">
        <f>'Seating Arrangement'!I95</f>
        <v>0</v>
      </c>
      <c r="J119" s="87" t="str">
        <f>'Seating Arrangement'!J95</f>
        <v>EM:</v>
      </c>
      <c r="K119" s="97">
        <f>'Seating Arrangement'!K95</f>
        <v>2</v>
      </c>
      <c r="L119" s="96" t="str">
        <f>'Seating Arrangement'!L95</f>
        <v>TM:</v>
      </c>
      <c r="M119" s="88">
        <f>'Seating Arrangement'!M95</f>
        <v>2</v>
      </c>
      <c r="N119" s="131"/>
    </row>
    <row r="120" spans="1:14" ht="27" customHeight="1">
      <c r="A120" s="131"/>
      <c r="B120" s="391" t="s">
        <v>216</v>
      </c>
      <c r="C120" s="391"/>
      <c r="D120" s="391"/>
      <c r="E120" s="391"/>
      <c r="F120" s="391"/>
      <c r="G120" s="391"/>
      <c r="H120" s="391"/>
      <c r="I120" s="391"/>
      <c r="J120" s="391"/>
      <c r="K120" s="391"/>
      <c r="L120" s="391"/>
      <c r="M120" s="391"/>
      <c r="N120" s="131"/>
    </row>
    <row r="121" spans="1:14" ht="21" customHeight="1">
      <c r="A121" s="131"/>
      <c r="N121" s="131"/>
    </row>
    <row r="122" spans="1:14" ht="21" customHeight="1">
      <c r="A122" s="131"/>
      <c r="B122" s="389" t="str">
        <f>B110</f>
        <v>SSC  Public Examinations, March/April, 2013</v>
      </c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131"/>
    </row>
    <row r="123" spans="1:14" ht="21" customHeight="1">
      <c r="A123" s="131"/>
      <c r="B123" s="389" t="str">
        <f>B111</f>
        <v>SEATING ARRANGEMENT &amp; QUESTION PAPER DISTRIBUTION GUIDE</v>
      </c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131"/>
    </row>
    <row r="124" spans="1:14" ht="21" customHeight="1">
      <c r="A124" s="131"/>
      <c r="B124" s="81" t="str">
        <f>CONCATENATE("ROOM NUMBER: 11-[",'Seating Arrangement'!E97,"]")</f>
        <v>ROOM NUMBER: 11-[]</v>
      </c>
      <c r="G124" s="41" t="str">
        <f>G112</f>
        <v>0421</v>
      </c>
      <c r="H124" s="81" t="str">
        <f>H112</f>
        <v>SRIPUJITHA HIGH SCHOOL</v>
      </c>
      <c r="N124" s="131"/>
    </row>
    <row r="125" spans="1:14" ht="21" customHeight="1">
      <c r="A125" s="131"/>
      <c r="B125" s="390" t="s">
        <v>66</v>
      </c>
      <c r="C125" s="390"/>
      <c r="D125" s="390"/>
      <c r="E125" s="390"/>
      <c r="F125" s="390"/>
      <c r="G125" s="390"/>
      <c r="H125" s="390"/>
      <c r="I125" s="390"/>
      <c r="J125" s="390" t="s">
        <v>67</v>
      </c>
      <c r="K125" s="390"/>
      <c r="L125" s="390"/>
      <c r="M125" s="390"/>
      <c r="N125" s="131"/>
    </row>
    <row r="126" spans="1:14" ht="21" customHeight="1">
      <c r="A126" s="131"/>
      <c r="B126" s="83" t="str">
        <f>'Seating Arrangement'!B99</f>
        <v> </v>
      </c>
      <c r="C126" s="84">
        <f>'Seating Arrangement'!C99</f>
        <v>0</v>
      </c>
      <c r="D126" s="83" t="str">
        <f>'Seating Arrangement'!D99</f>
        <v> </v>
      </c>
      <c r="E126" s="84">
        <f>'Seating Arrangement'!E99</f>
        <v>0</v>
      </c>
      <c r="F126" s="83" t="str">
        <f>'Seating Arrangement'!F99</f>
        <v> </v>
      </c>
      <c r="G126" s="84">
        <f>'Seating Arrangement'!G99</f>
        <v>0</v>
      </c>
      <c r="H126" s="83" t="str">
        <f>'Seating Arrangement'!H99</f>
        <v> </v>
      </c>
      <c r="I126" s="84">
        <f>'Seating Arrangement'!I99</f>
        <v>0</v>
      </c>
      <c r="J126" s="83"/>
      <c r="K126" s="92"/>
      <c r="L126" s="93" t="str">
        <f>'Seating Arrangement'!L99</f>
        <v>Telugu:</v>
      </c>
      <c r="M126" s="84">
        <f>'Seating Arrangement'!M99</f>
        <v>0</v>
      </c>
      <c r="N126" s="131"/>
    </row>
    <row r="127" spans="1:14" ht="21" customHeight="1">
      <c r="A127" s="131"/>
      <c r="B127" s="85" t="str">
        <f>'Seating Arrangement'!B100</f>
        <v> </v>
      </c>
      <c r="C127" s="86">
        <f>'Seating Arrangement'!C100</f>
        <v>0</v>
      </c>
      <c r="D127" s="85" t="str">
        <f>'Seating Arrangement'!D100</f>
        <v> </v>
      </c>
      <c r="E127" s="86">
        <f>'Seating Arrangement'!E100</f>
        <v>0</v>
      </c>
      <c r="F127" s="85" t="str">
        <f>'Seating Arrangement'!F100</f>
        <v> </v>
      </c>
      <c r="G127" s="86">
        <f>'Seating Arrangement'!G100</f>
        <v>0</v>
      </c>
      <c r="H127" s="85" t="str">
        <f>'Seating Arrangement'!H100</f>
        <v> </v>
      </c>
      <c r="I127" s="86">
        <f>'Seating Arrangement'!I100</f>
        <v>0</v>
      </c>
      <c r="J127" s="85"/>
      <c r="K127" s="82"/>
      <c r="L127" s="94" t="str">
        <f>'Seating Arrangement'!L100</f>
        <v>Com.Telugu:</v>
      </c>
      <c r="M127" s="86">
        <f>'Seating Arrangement'!M100</f>
        <v>0</v>
      </c>
      <c r="N127" s="131"/>
    </row>
    <row r="128" spans="1:14" ht="21" customHeight="1">
      <c r="A128" s="131"/>
      <c r="B128" s="85" t="str">
        <f>'Seating Arrangement'!B101</f>
        <v> </v>
      </c>
      <c r="C128" s="86">
        <f>'Seating Arrangement'!C101</f>
        <v>0</v>
      </c>
      <c r="D128" s="85" t="str">
        <f>'Seating Arrangement'!D101</f>
        <v> </v>
      </c>
      <c r="E128" s="86">
        <f>'Seating Arrangement'!E101</f>
        <v>0</v>
      </c>
      <c r="F128" s="85" t="str">
        <f>'Seating Arrangement'!F101</f>
        <v> </v>
      </c>
      <c r="G128" s="86">
        <f>'Seating Arrangement'!G101</f>
        <v>0</v>
      </c>
      <c r="H128" s="85" t="str">
        <f>'Seating Arrangement'!H101</f>
        <v> </v>
      </c>
      <c r="I128" s="86">
        <f>'Seating Arrangement'!I101</f>
        <v>0</v>
      </c>
      <c r="J128" s="85"/>
      <c r="K128" s="82"/>
      <c r="L128" s="94" t="str">
        <f>'Seating Arrangement'!L101</f>
        <v>FL Hidi:</v>
      </c>
      <c r="M128" s="86">
        <f>'Seating Arrangement'!M101</f>
        <v>0</v>
      </c>
      <c r="N128" s="131"/>
    </row>
    <row r="129" spans="1:14" ht="21" customHeight="1">
      <c r="A129" s="131"/>
      <c r="B129" s="85" t="str">
        <f>'Seating Arrangement'!B102</f>
        <v> </v>
      </c>
      <c r="C129" s="86">
        <f>'Seating Arrangement'!C102</f>
        <v>0</v>
      </c>
      <c r="D129" s="85" t="str">
        <f>'Seating Arrangement'!D102</f>
        <v> </v>
      </c>
      <c r="E129" s="86">
        <f>'Seating Arrangement'!E102</f>
        <v>0</v>
      </c>
      <c r="F129" s="85" t="str">
        <f>'Seating Arrangement'!F102</f>
        <v> </v>
      </c>
      <c r="G129" s="86">
        <f>'Seating Arrangement'!G102</f>
        <v>0</v>
      </c>
      <c r="H129" s="85" t="str">
        <f>'Seating Arrangement'!H102</f>
        <v> </v>
      </c>
      <c r="I129" s="86">
        <f>'Seating Arrangement'!I102</f>
        <v>0</v>
      </c>
      <c r="J129" s="85"/>
      <c r="K129" s="82"/>
      <c r="L129" s="94" t="str">
        <f>'Seating Arrangement'!L102</f>
        <v>FL Urdu:</v>
      </c>
      <c r="M129" s="86">
        <f>'Seating Arrangement'!M102</f>
        <v>0</v>
      </c>
      <c r="N129" s="131"/>
    </row>
    <row r="130" spans="1:14" ht="21" customHeight="1">
      <c r="A130" s="131"/>
      <c r="B130" s="85" t="str">
        <f>'Seating Arrangement'!B103</f>
        <v> </v>
      </c>
      <c r="C130" s="86">
        <f>'Seating Arrangement'!C103</f>
        <v>0</v>
      </c>
      <c r="D130" s="85" t="str">
        <f>'Seating Arrangement'!D103</f>
        <v> </v>
      </c>
      <c r="E130" s="86">
        <f>'Seating Arrangement'!E103</f>
        <v>0</v>
      </c>
      <c r="F130" s="85" t="str">
        <f>'Seating Arrangement'!F103</f>
        <v> </v>
      </c>
      <c r="G130" s="86">
        <f>'Seating Arrangement'!G103</f>
        <v>0</v>
      </c>
      <c r="H130" s="85" t="str">
        <f>'Seating Arrangement'!H103</f>
        <v> </v>
      </c>
      <c r="I130" s="86">
        <f>'Seating Arrangement'!I103</f>
        <v>0</v>
      </c>
      <c r="J130" s="85"/>
      <c r="K130" s="82"/>
      <c r="L130" s="94" t="str">
        <f>'Seating Arrangement'!L103</f>
        <v>Spl.Telugu:</v>
      </c>
      <c r="M130" s="86">
        <f>'Seating Arrangement'!M103</f>
        <v>0</v>
      </c>
      <c r="N130" s="131"/>
    </row>
    <row r="131" spans="1:14" ht="21" customHeight="1">
      <c r="A131" s="131"/>
      <c r="B131" s="87" t="str">
        <f>'Seating Arrangement'!B104</f>
        <v> </v>
      </c>
      <c r="C131" s="88">
        <f>'Seating Arrangement'!C104</f>
        <v>0</v>
      </c>
      <c r="D131" s="87" t="str">
        <f>'Seating Arrangement'!D104</f>
        <v> </v>
      </c>
      <c r="E131" s="88">
        <f>'Seating Arrangement'!E104</f>
        <v>0</v>
      </c>
      <c r="F131" s="87" t="str">
        <f>'Seating Arrangement'!F104</f>
        <v> </v>
      </c>
      <c r="G131" s="88">
        <f>'Seating Arrangement'!G104</f>
        <v>0</v>
      </c>
      <c r="H131" s="87" t="str">
        <f>'Seating Arrangement'!H104</f>
        <v> </v>
      </c>
      <c r="I131" s="88">
        <f>'Seating Arrangement'!I104</f>
        <v>0</v>
      </c>
      <c r="J131" s="87" t="str">
        <f>'Seating Arrangement'!J104</f>
        <v>EM:</v>
      </c>
      <c r="K131" s="97">
        <f>'Seating Arrangement'!K104</f>
        <v>0</v>
      </c>
      <c r="L131" s="96" t="str">
        <f>'Seating Arrangement'!L104</f>
        <v>TM:</v>
      </c>
      <c r="M131" s="88">
        <f>'Seating Arrangement'!M104</f>
        <v>0</v>
      </c>
      <c r="N131" s="131"/>
    </row>
    <row r="132" spans="1:14" ht="27" customHeight="1">
      <c r="A132" s="131"/>
      <c r="B132" s="391" t="s">
        <v>216</v>
      </c>
      <c r="C132" s="391"/>
      <c r="D132" s="391"/>
      <c r="E132" s="391"/>
      <c r="F132" s="391"/>
      <c r="G132" s="391"/>
      <c r="H132" s="391"/>
      <c r="I132" s="391"/>
      <c r="J132" s="391"/>
      <c r="K132" s="391"/>
      <c r="L132" s="391"/>
      <c r="M132" s="391"/>
      <c r="N132" s="131"/>
    </row>
    <row r="133" spans="1:14" ht="21" customHeight="1">
      <c r="A133" s="131"/>
      <c r="N133" s="131"/>
    </row>
    <row r="134" spans="1:14" ht="21" customHeight="1">
      <c r="A134" s="131"/>
      <c r="B134" s="389" t="str">
        <f>B122</f>
        <v>SSC  Public Examinations, March/April, 2013</v>
      </c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131"/>
    </row>
    <row r="135" spans="1:14" ht="21" customHeight="1">
      <c r="A135" s="131"/>
      <c r="B135" s="389" t="str">
        <f>B123</f>
        <v>SEATING ARRANGEMENT &amp; QUESTION PAPER DISTRIBUTION GUIDE</v>
      </c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131"/>
    </row>
    <row r="136" spans="1:14" ht="21" customHeight="1">
      <c r="A136" s="131"/>
      <c r="B136" s="81" t="str">
        <f>CONCATENATE("ROOM NUMBER: 12-[",'Seating Arrangement'!E106,"]")</f>
        <v>ROOM NUMBER: 12-[]</v>
      </c>
      <c r="G136" s="41" t="str">
        <f>G124</f>
        <v>0421</v>
      </c>
      <c r="H136" s="81" t="str">
        <f>H124</f>
        <v>SRIPUJITHA HIGH SCHOOL</v>
      </c>
      <c r="N136" s="131"/>
    </row>
    <row r="137" spans="1:14" ht="21" customHeight="1">
      <c r="A137" s="131"/>
      <c r="B137" s="392" t="s">
        <v>66</v>
      </c>
      <c r="C137" s="393"/>
      <c r="D137" s="393"/>
      <c r="E137" s="393"/>
      <c r="F137" s="393"/>
      <c r="G137" s="393"/>
      <c r="H137" s="393"/>
      <c r="I137" s="394"/>
      <c r="J137" s="392" t="s">
        <v>67</v>
      </c>
      <c r="K137" s="393"/>
      <c r="L137" s="393"/>
      <c r="M137" s="394"/>
      <c r="N137" s="131"/>
    </row>
    <row r="138" spans="1:14" ht="21" customHeight="1">
      <c r="A138" s="131"/>
      <c r="B138" s="83" t="str">
        <f>'Seating Arrangement'!B108</f>
        <v> </v>
      </c>
      <c r="C138" s="84">
        <f>'Seating Arrangement'!C108</f>
        <v>0</v>
      </c>
      <c r="D138" s="83" t="str">
        <f>'Seating Arrangement'!D108</f>
        <v> </v>
      </c>
      <c r="E138" s="84">
        <f>'Seating Arrangement'!E108</f>
        <v>0</v>
      </c>
      <c r="F138" s="83" t="str">
        <f>'Seating Arrangement'!F108</f>
        <v> </v>
      </c>
      <c r="G138" s="84">
        <f>'Seating Arrangement'!G108</f>
        <v>0</v>
      </c>
      <c r="H138" s="83" t="str">
        <f>'Seating Arrangement'!H108</f>
        <v> </v>
      </c>
      <c r="I138" s="84">
        <f>'Seating Arrangement'!I108</f>
        <v>0</v>
      </c>
      <c r="J138" s="83"/>
      <c r="K138" s="92"/>
      <c r="L138" s="93" t="str">
        <f>'Seating Arrangement'!L108</f>
        <v>Telugu:</v>
      </c>
      <c r="M138" s="84">
        <f>'Seating Arrangement'!M108</f>
        <v>0</v>
      </c>
      <c r="N138" s="131"/>
    </row>
    <row r="139" spans="1:14" ht="21" customHeight="1">
      <c r="A139" s="131"/>
      <c r="B139" s="85" t="str">
        <f>'Seating Arrangement'!B109</f>
        <v> </v>
      </c>
      <c r="C139" s="86">
        <f>'Seating Arrangement'!C109</f>
        <v>0</v>
      </c>
      <c r="D139" s="85" t="str">
        <f>'Seating Arrangement'!D109</f>
        <v> </v>
      </c>
      <c r="E139" s="86">
        <f>'Seating Arrangement'!E109</f>
        <v>0</v>
      </c>
      <c r="F139" s="85" t="str">
        <f>'Seating Arrangement'!F109</f>
        <v> </v>
      </c>
      <c r="G139" s="86">
        <f>'Seating Arrangement'!G109</f>
        <v>0</v>
      </c>
      <c r="H139" s="85" t="str">
        <f>'Seating Arrangement'!H109</f>
        <v> </v>
      </c>
      <c r="I139" s="86">
        <f>'Seating Arrangement'!I109</f>
        <v>0</v>
      </c>
      <c r="J139" s="85"/>
      <c r="K139" s="82"/>
      <c r="L139" s="94" t="str">
        <f>'Seating Arrangement'!L109</f>
        <v>Com.Telugu:</v>
      </c>
      <c r="M139" s="86">
        <f>'Seating Arrangement'!M109</f>
        <v>0</v>
      </c>
      <c r="N139" s="131"/>
    </row>
    <row r="140" spans="1:14" ht="21" customHeight="1">
      <c r="A140" s="131"/>
      <c r="B140" s="85" t="str">
        <f>'Seating Arrangement'!B110</f>
        <v> </v>
      </c>
      <c r="C140" s="86">
        <f>'Seating Arrangement'!C110</f>
        <v>0</v>
      </c>
      <c r="D140" s="85" t="str">
        <f>'Seating Arrangement'!D110</f>
        <v> </v>
      </c>
      <c r="E140" s="86">
        <f>'Seating Arrangement'!E110</f>
        <v>0</v>
      </c>
      <c r="F140" s="85" t="str">
        <f>'Seating Arrangement'!F110</f>
        <v> </v>
      </c>
      <c r="G140" s="86">
        <f>'Seating Arrangement'!G110</f>
        <v>0</v>
      </c>
      <c r="H140" s="85" t="str">
        <f>'Seating Arrangement'!H110</f>
        <v> </v>
      </c>
      <c r="I140" s="86">
        <f>'Seating Arrangement'!I110</f>
        <v>0</v>
      </c>
      <c r="J140" s="85"/>
      <c r="K140" s="82"/>
      <c r="L140" s="94" t="str">
        <f>'Seating Arrangement'!L110</f>
        <v>FL Hidi:</v>
      </c>
      <c r="M140" s="86">
        <f>'Seating Arrangement'!M110</f>
        <v>0</v>
      </c>
      <c r="N140" s="131"/>
    </row>
    <row r="141" spans="1:14" ht="21" customHeight="1">
      <c r="A141" s="131"/>
      <c r="B141" s="85" t="str">
        <f>'Seating Arrangement'!B111</f>
        <v> </v>
      </c>
      <c r="C141" s="86">
        <f>'Seating Arrangement'!C111</f>
        <v>0</v>
      </c>
      <c r="D141" s="85" t="str">
        <f>'Seating Arrangement'!D111</f>
        <v> </v>
      </c>
      <c r="E141" s="86">
        <f>'Seating Arrangement'!E111</f>
        <v>0</v>
      </c>
      <c r="F141" s="85" t="str">
        <f>'Seating Arrangement'!F111</f>
        <v> </v>
      </c>
      <c r="G141" s="86">
        <f>'Seating Arrangement'!G111</f>
        <v>0</v>
      </c>
      <c r="H141" s="85" t="str">
        <f>'Seating Arrangement'!H111</f>
        <v> </v>
      </c>
      <c r="I141" s="86">
        <f>'Seating Arrangement'!I111</f>
        <v>0</v>
      </c>
      <c r="J141" s="85"/>
      <c r="K141" s="82"/>
      <c r="L141" s="94" t="str">
        <f>'Seating Arrangement'!L111</f>
        <v>FL Urdu:</v>
      </c>
      <c r="M141" s="86">
        <f>'Seating Arrangement'!M111</f>
        <v>0</v>
      </c>
      <c r="N141" s="131"/>
    </row>
    <row r="142" spans="1:14" ht="21" customHeight="1">
      <c r="A142" s="131"/>
      <c r="B142" s="85" t="str">
        <f>'Seating Arrangement'!B112</f>
        <v> </v>
      </c>
      <c r="C142" s="86">
        <f>'Seating Arrangement'!C112</f>
        <v>0</v>
      </c>
      <c r="D142" s="85" t="str">
        <f>'Seating Arrangement'!D112</f>
        <v> </v>
      </c>
      <c r="E142" s="86">
        <f>'Seating Arrangement'!E112</f>
        <v>0</v>
      </c>
      <c r="F142" s="85" t="str">
        <f>'Seating Arrangement'!F112</f>
        <v> </v>
      </c>
      <c r="G142" s="86">
        <f>'Seating Arrangement'!G112</f>
        <v>0</v>
      </c>
      <c r="H142" s="85" t="str">
        <f>'Seating Arrangement'!H112</f>
        <v> </v>
      </c>
      <c r="I142" s="86">
        <f>'Seating Arrangement'!I112</f>
        <v>0</v>
      </c>
      <c r="J142" s="85"/>
      <c r="K142" s="82"/>
      <c r="L142" s="94" t="str">
        <f>'Seating Arrangement'!L112</f>
        <v>Spl.Telugu:</v>
      </c>
      <c r="M142" s="86">
        <f>'Seating Arrangement'!M112</f>
        <v>0</v>
      </c>
      <c r="N142" s="131"/>
    </row>
    <row r="143" spans="1:14" ht="21" customHeight="1">
      <c r="A143" s="131"/>
      <c r="B143" s="87" t="str">
        <f>'Seating Arrangement'!B113</f>
        <v> </v>
      </c>
      <c r="C143" s="88">
        <f>'Seating Arrangement'!C113</f>
        <v>0</v>
      </c>
      <c r="D143" s="87" t="str">
        <f>'Seating Arrangement'!D113</f>
        <v> </v>
      </c>
      <c r="E143" s="88">
        <f>'Seating Arrangement'!E113</f>
        <v>0</v>
      </c>
      <c r="F143" s="87" t="str">
        <f>'Seating Arrangement'!F113</f>
        <v> </v>
      </c>
      <c r="G143" s="88">
        <f>'Seating Arrangement'!G113</f>
        <v>0</v>
      </c>
      <c r="H143" s="87" t="str">
        <f>'Seating Arrangement'!H113</f>
        <v> </v>
      </c>
      <c r="I143" s="88">
        <f>'Seating Arrangement'!I113</f>
        <v>0</v>
      </c>
      <c r="J143" s="87" t="str">
        <f>'Seating Arrangement'!J113</f>
        <v>EM:</v>
      </c>
      <c r="K143" s="97">
        <f>'Seating Arrangement'!K113</f>
        <v>0</v>
      </c>
      <c r="L143" s="96" t="str">
        <f>'Seating Arrangement'!L113</f>
        <v>TM:</v>
      </c>
      <c r="M143" s="88">
        <f>'Seating Arrangement'!M113</f>
        <v>0</v>
      </c>
      <c r="N143" s="131"/>
    </row>
    <row r="144" spans="1:14" ht="27" customHeight="1">
      <c r="A144" s="131"/>
      <c r="B144" s="391" t="s">
        <v>216</v>
      </c>
      <c r="C144" s="391"/>
      <c r="D144" s="391"/>
      <c r="E144" s="391"/>
      <c r="F144" s="391"/>
      <c r="G144" s="391"/>
      <c r="H144" s="391"/>
      <c r="I144" s="391"/>
      <c r="J144" s="391"/>
      <c r="K144" s="391"/>
      <c r="L144" s="391"/>
      <c r="M144" s="391"/>
      <c r="N144" s="131"/>
    </row>
    <row r="145" spans="1:14" ht="21" customHeight="1">
      <c r="A145" s="131"/>
      <c r="N145" s="131"/>
    </row>
    <row r="146" spans="1:14" ht="21" customHeight="1">
      <c r="A146" s="131"/>
      <c r="B146" s="389" t="str">
        <f>B134</f>
        <v>SSC  Public Examinations, March/April, 2013</v>
      </c>
      <c r="C146" s="389"/>
      <c r="D146" s="389"/>
      <c r="E146" s="389"/>
      <c r="F146" s="389"/>
      <c r="G146" s="389"/>
      <c r="H146" s="389"/>
      <c r="I146" s="389"/>
      <c r="J146" s="389"/>
      <c r="K146" s="389"/>
      <c r="L146" s="389"/>
      <c r="M146" s="389"/>
      <c r="N146" s="131"/>
    </row>
    <row r="147" spans="1:14" ht="21" customHeight="1">
      <c r="A147" s="131"/>
      <c r="B147" s="389" t="str">
        <f>B135</f>
        <v>SEATING ARRANGEMENT &amp; QUESTION PAPER DISTRIBUTION GUIDE</v>
      </c>
      <c r="C147" s="389"/>
      <c r="D147" s="389"/>
      <c r="E147" s="389"/>
      <c r="F147" s="389"/>
      <c r="G147" s="389"/>
      <c r="H147" s="389"/>
      <c r="I147" s="389"/>
      <c r="J147" s="389"/>
      <c r="K147" s="389"/>
      <c r="L147" s="389"/>
      <c r="M147" s="389"/>
      <c r="N147" s="131"/>
    </row>
    <row r="148" spans="1:14" ht="21" customHeight="1">
      <c r="A148" s="131"/>
      <c r="B148" s="81" t="str">
        <f>CONCATENATE("ROOM NUMBER: 13-[",'Seating Arrangement'!E115,"]")</f>
        <v>ROOM NUMBER: 13-[]</v>
      </c>
      <c r="G148" s="41" t="str">
        <f>G136</f>
        <v>0421</v>
      </c>
      <c r="H148" s="81" t="str">
        <f>H136</f>
        <v>SRIPUJITHA HIGH SCHOOL</v>
      </c>
      <c r="N148" s="131"/>
    </row>
    <row r="149" spans="1:14" ht="21" customHeight="1">
      <c r="A149" s="131"/>
      <c r="B149" s="392" t="s">
        <v>66</v>
      </c>
      <c r="C149" s="393"/>
      <c r="D149" s="393"/>
      <c r="E149" s="393"/>
      <c r="F149" s="393"/>
      <c r="G149" s="393"/>
      <c r="H149" s="393"/>
      <c r="I149" s="394"/>
      <c r="J149" s="392" t="s">
        <v>67</v>
      </c>
      <c r="K149" s="393"/>
      <c r="L149" s="393"/>
      <c r="M149" s="394"/>
      <c r="N149" s="131"/>
    </row>
    <row r="150" spans="1:14" ht="21" customHeight="1">
      <c r="A150" s="131"/>
      <c r="B150" s="83" t="str">
        <f>'Seating Arrangement'!B117</f>
        <v> </v>
      </c>
      <c r="C150" s="84">
        <f>'Seating Arrangement'!C117</f>
        <v>0</v>
      </c>
      <c r="D150" s="83" t="str">
        <f>'Seating Arrangement'!D117</f>
        <v> </v>
      </c>
      <c r="E150" s="84">
        <f>'Seating Arrangement'!E117</f>
        <v>0</v>
      </c>
      <c r="F150" s="83" t="str">
        <f>'Seating Arrangement'!F117</f>
        <v> </v>
      </c>
      <c r="G150" s="84">
        <f>'Seating Arrangement'!G117</f>
        <v>0</v>
      </c>
      <c r="H150" s="83" t="str">
        <f>'Seating Arrangement'!H117</f>
        <v> </v>
      </c>
      <c r="I150" s="84">
        <f>'Seating Arrangement'!I117</f>
        <v>0</v>
      </c>
      <c r="J150" s="83"/>
      <c r="K150" s="92"/>
      <c r="L150" s="93" t="str">
        <f>'Seating Arrangement'!L117</f>
        <v>Telugu:</v>
      </c>
      <c r="M150" s="84">
        <f>'Seating Arrangement'!M117</f>
        <v>0</v>
      </c>
      <c r="N150" s="131"/>
    </row>
    <row r="151" spans="1:14" ht="21" customHeight="1">
      <c r="A151" s="131"/>
      <c r="B151" s="85" t="str">
        <f>'Seating Arrangement'!B118</f>
        <v> </v>
      </c>
      <c r="C151" s="86">
        <f>'Seating Arrangement'!C118</f>
        <v>0</v>
      </c>
      <c r="D151" s="85" t="str">
        <f>'Seating Arrangement'!D118</f>
        <v> </v>
      </c>
      <c r="E151" s="86">
        <f>'Seating Arrangement'!E118</f>
        <v>0</v>
      </c>
      <c r="F151" s="85" t="str">
        <f>'Seating Arrangement'!F118</f>
        <v> </v>
      </c>
      <c r="G151" s="86">
        <f>'Seating Arrangement'!G118</f>
        <v>0</v>
      </c>
      <c r="H151" s="85" t="str">
        <f>'Seating Arrangement'!H118</f>
        <v> </v>
      </c>
      <c r="I151" s="86">
        <f>'Seating Arrangement'!I118</f>
        <v>0</v>
      </c>
      <c r="J151" s="85"/>
      <c r="K151" s="82"/>
      <c r="L151" s="94" t="str">
        <f>'Seating Arrangement'!L118</f>
        <v>Com.Telugu:</v>
      </c>
      <c r="M151" s="86">
        <f>'Seating Arrangement'!M118</f>
        <v>0</v>
      </c>
      <c r="N151" s="131"/>
    </row>
    <row r="152" spans="1:14" ht="21" customHeight="1">
      <c r="A152" s="131"/>
      <c r="B152" s="85" t="str">
        <f>'Seating Arrangement'!B119</f>
        <v> </v>
      </c>
      <c r="C152" s="86">
        <f>'Seating Arrangement'!C119</f>
        <v>0</v>
      </c>
      <c r="D152" s="85" t="str">
        <f>'Seating Arrangement'!D119</f>
        <v> </v>
      </c>
      <c r="E152" s="86">
        <f>'Seating Arrangement'!E119</f>
        <v>0</v>
      </c>
      <c r="F152" s="85" t="str">
        <f>'Seating Arrangement'!F119</f>
        <v> </v>
      </c>
      <c r="G152" s="86">
        <f>'Seating Arrangement'!G119</f>
        <v>0</v>
      </c>
      <c r="H152" s="85" t="str">
        <f>'Seating Arrangement'!H119</f>
        <v> </v>
      </c>
      <c r="I152" s="86">
        <f>'Seating Arrangement'!I119</f>
        <v>0</v>
      </c>
      <c r="J152" s="85"/>
      <c r="K152" s="82"/>
      <c r="L152" s="94" t="str">
        <f>'Seating Arrangement'!L119</f>
        <v>FL Hidi:</v>
      </c>
      <c r="M152" s="86">
        <f>'Seating Arrangement'!M119</f>
        <v>0</v>
      </c>
      <c r="N152" s="131"/>
    </row>
    <row r="153" spans="1:14" ht="21" customHeight="1">
      <c r="A153" s="131"/>
      <c r="B153" s="85" t="str">
        <f>'Seating Arrangement'!B120</f>
        <v> </v>
      </c>
      <c r="C153" s="86">
        <f>'Seating Arrangement'!C120</f>
        <v>0</v>
      </c>
      <c r="D153" s="85" t="str">
        <f>'Seating Arrangement'!D120</f>
        <v> </v>
      </c>
      <c r="E153" s="86">
        <f>'Seating Arrangement'!E120</f>
        <v>0</v>
      </c>
      <c r="F153" s="85" t="str">
        <f>'Seating Arrangement'!F120</f>
        <v> </v>
      </c>
      <c r="G153" s="86">
        <f>'Seating Arrangement'!G120</f>
        <v>0</v>
      </c>
      <c r="H153" s="85" t="str">
        <f>'Seating Arrangement'!H120</f>
        <v> </v>
      </c>
      <c r="I153" s="86">
        <f>'Seating Arrangement'!I120</f>
        <v>0</v>
      </c>
      <c r="J153" s="85"/>
      <c r="K153" s="82"/>
      <c r="L153" s="94" t="str">
        <f>'Seating Arrangement'!L120</f>
        <v>FL Urdu:</v>
      </c>
      <c r="M153" s="86">
        <f>'Seating Arrangement'!M120</f>
        <v>0</v>
      </c>
      <c r="N153" s="131"/>
    </row>
    <row r="154" spans="1:14" ht="21" customHeight="1">
      <c r="A154" s="131"/>
      <c r="B154" s="85" t="str">
        <f>'Seating Arrangement'!B121</f>
        <v> </v>
      </c>
      <c r="C154" s="86">
        <f>'Seating Arrangement'!C121</f>
        <v>0</v>
      </c>
      <c r="D154" s="85" t="str">
        <f>'Seating Arrangement'!D121</f>
        <v> </v>
      </c>
      <c r="E154" s="86">
        <f>'Seating Arrangement'!E121</f>
        <v>0</v>
      </c>
      <c r="F154" s="85" t="str">
        <f>'Seating Arrangement'!F121</f>
        <v> </v>
      </c>
      <c r="G154" s="86">
        <f>'Seating Arrangement'!G121</f>
        <v>0</v>
      </c>
      <c r="H154" s="85" t="str">
        <f>'Seating Arrangement'!H121</f>
        <v> </v>
      </c>
      <c r="I154" s="86">
        <f>'Seating Arrangement'!I121</f>
        <v>0</v>
      </c>
      <c r="J154" s="87"/>
      <c r="K154" s="97"/>
      <c r="L154" s="100" t="str">
        <f>'Seating Arrangement'!L121</f>
        <v>Spl.Telugu:</v>
      </c>
      <c r="M154" s="86">
        <f>'Seating Arrangement'!M121</f>
        <v>0</v>
      </c>
      <c r="N154" s="131"/>
    </row>
    <row r="155" spans="1:14" ht="21" customHeight="1">
      <c r="A155" s="131"/>
      <c r="B155" s="87" t="str">
        <f>'Seating Arrangement'!B122</f>
        <v> </v>
      </c>
      <c r="C155" s="88">
        <f>'Seating Arrangement'!C122</f>
        <v>0</v>
      </c>
      <c r="D155" s="87" t="str">
        <f>'Seating Arrangement'!D122</f>
        <v> </v>
      </c>
      <c r="E155" s="88">
        <f>'Seating Arrangement'!E122</f>
        <v>0</v>
      </c>
      <c r="F155" s="87" t="str">
        <f>'Seating Arrangement'!F122</f>
        <v> </v>
      </c>
      <c r="G155" s="88">
        <f>'Seating Arrangement'!G122</f>
        <v>0</v>
      </c>
      <c r="H155" s="87" t="str">
        <f>'Seating Arrangement'!H122</f>
        <v> </v>
      </c>
      <c r="I155" s="88">
        <f>'Seating Arrangement'!I122</f>
        <v>0</v>
      </c>
      <c r="J155" s="98" t="str">
        <f>'Seating Arrangement'!J122</f>
        <v>EM:</v>
      </c>
      <c r="K155" s="99">
        <f>'Seating Arrangement'!K122</f>
        <v>0</v>
      </c>
      <c r="L155" s="99" t="str">
        <f>'Seating Arrangement'!L122</f>
        <v>TM:</v>
      </c>
      <c r="M155" s="88">
        <f>'Seating Arrangement'!M122</f>
        <v>0</v>
      </c>
      <c r="N155" s="131"/>
    </row>
    <row r="156" spans="1:14" ht="27" customHeight="1">
      <c r="A156" s="131"/>
      <c r="B156" s="391" t="s">
        <v>216</v>
      </c>
      <c r="C156" s="391"/>
      <c r="D156" s="391"/>
      <c r="E156" s="391"/>
      <c r="F156" s="391"/>
      <c r="G156" s="391"/>
      <c r="H156" s="391"/>
      <c r="I156" s="391"/>
      <c r="J156" s="391"/>
      <c r="K156" s="391"/>
      <c r="L156" s="391"/>
      <c r="M156" s="391"/>
      <c r="N156" s="131"/>
    </row>
    <row r="157" spans="1:14" ht="21" customHeight="1">
      <c r="A157" s="131"/>
      <c r="N157" s="131"/>
    </row>
    <row r="158" spans="1:14" ht="21" customHeight="1">
      <c r="A158" s="131"/>
      <c r="B158" s="389" t="str">
        <f>B146</f>
        <v>SSC  Public Examinations, March/April, 2013</v>
      </c>
      <c r="C158" s="389"/>
      <c r="D158" s="389"/>
      <c r="E158" s="389"/>
      <c r="F158" s="389"/>
      <c r="G158" s="389"/>
      <c r="H158" s="389"/>
      <c r="I158" s="389"/>
      <c r="J158" s="389"/>
      <c r="K158" s="389"/>
      <c r="L158" s="389"/>
      <c r="M158" s="389"/>
      <c r="N158" s="131"/>
    </row>
    <row r="159" spans="1:14" ht="21" customHeight="1">
      <c r="A159" s="131"/>
      <c r="B159" s="389" t="str">
        <f>B147</f>
        <v>SEATING ARRANGEMENT &amp; QUESTION PAPER DISTRIBUTION GUIDE</v>
      </c>
      <c r="C159" s="389"/>
      <c r="D159" s="389"/>
      <c r="E159" s="389"/>
      <c r="F159" s="389"/>
      <c r="G159" s="389"/>
      <c r="H159" s="389"/>
      <c r="I159" s="389"/>
      <c r="J159" s="389"/>
      <c r="K159" s="389"/>
      <c r="L159" s="389"/>
      <c r="M159" s="389"/>
      <c r="N159" s="131"/>
    </row>
    <row r="160" spans="1:14" ht="21" customHeight="1">
      <c r="A160" s="131"/>
      <c r="B160" s="81" t="str">
        <f>CONCATENATE("ROOM NUMBER: 14-[",'Seating Arrangement'!E124,"]")</f>
        <v>ROOM NUMBER: 14-[]</v>
      </c>
      <c r="G160" s="41" t="str">
        <f>G148</f>
        <v>0421</v>
      </c>
      <c r="H160" s="81" t="str">
        <f>H148</f>
        <v>SRIPUJITHA HIGH SCHOOL</v>
      </c>
      <c r="N160" s="131"/>
    </row>
    <row r="161" spans="1:14" ht="21" customHeight="1">
      <c r="A161" s="131"/>
      <c r="B161" s="392" t="s">
        <v>66</v>
      </c>
      <c r="C161" s="393"/>
      <c r="D161" s="393"/>
      <c r="E161" s="393"/>
      <c r="F161" s="393"/>
      <c r="G161" s="393"/>
      <c r="H161" s="393"/>
      <c r="I161" s="394"/>
      <c r="J161" s="392" t="s">
        <v>67</v>
      </c>
      <c r="K161" s="393"/>
      <c r="L161" s="393"/>
      <c r="M161" s="394"/>
      <c r="N161" s="131"/>
    </row>
    <row r="162" spans="1:14" ht="21" customHeight="1">
      <c r="A162" s="131"/>
      <c r="B162" s="83" t="str">
        <f>'Seating Arrangement'!B126</f>
        <v> </v>
      </c>
      <c r="C162" s="84">
        <f>'Seating Arrangement'!C126</f>
        <v>0</v>
      </c>
      <c r="D162" s="83" t="str">
        <f>'Seating Arrangement'!D126</f>
        <v> </v>
      </c>
      <c r="E162" s="84">
        <f>'Seating Arrangement'!E126</f>
        <v>0</v>
      </c>
      <c r="F162" s="83" t="str">
        <f>'Seating Arrangement'!F126</f>
        <v> </v>
      </c>
      <c r="G162" s="84">
        <f>'Seating Arrangement'!G126</f>
        <v>0</v>
      </c>
      <c r="H162" s="83" t="str">
        <f>'Seating Arrangement'!H126</f>
        <v> </v>
      </c>
      <c r="I162" s="84">
        <f>'Seating Arrangement'!I126</f>
        <v>0</v>
      </c>
      <c r="J162" s="83"/>
      <c r="K162" s="92"/>
      <c r="L162" s="93" t="str">
        <f>'Seating Arrangement'!L126</f>
        <v>Telugu:</v>
      </c>
      <c r="M162" s="84">
        <f>'Seating Arrangement'!M126</f>
        <v>0</v>
      </c>
      <c r="N162" s="131"/>
    </row>
    <row r="163" spans="1:14" ht="21" customHeight="1">
      <c r="A163" s="131"/>
      <c r="B163" s="85" t="str">
        <f>'Seating Arrangement'!B127</f>
        <v> </v>
      </c>
      <c r="C163" s="86">
        <f>'Seating Arrangement'!C127</f>
        <v>0</v>
      </c>
      <c r="D163" s="85" t="str">
        <f>'Seating Arrangement'!D127</f>
        <v> </v>
      </c>
      <c r="E163" s="86">
        <f>'Seating Arrangement'!E127</f>
        <v>0</v>
      </c>
      <c r="F163" s="85" t="str">
        <f>'Seating Arrangement'!F127</f>
        <v> </v>
      </c>
      <c r="G163" s="86">
        <f>'Seating Arrangement'!G127</f>
        <v>0</v>
      </c>
      <c r="H163" s="85" t="str">
        <f>'Seating Arrangement'!H127</f>
        <v> </v>
      </c>
      <c r="I163" s="86">
        <f>'Seating Arrangement'!I127</f>
        <v>0</v>
      </c>
      <c r="J163" s="85"/>
      <c r="K163" s="82"/>
      <c r="L163" s="94" t="str">
        <f>'Seating Arrangement'!L127</f>
        <v>Com.Telugu:</v>
      </c>
      <c r="M163" s="86">
        <f>'Seating Arrangement'!M127</f>
        <v>0</v>
      </c>
      <c r="N163" s="131"/>
    </row>
    <row r="164" spans="1:14" ht="21" customHeight="1">
      <c r="A164" s="131"/>
      <c r="B164" s="85" t="str">
        <f>'Seating Arrangement'!B128</f>
        <v> </v>
      </c>
      <c r="C164" s="86">
        <f>'Seating Arrangement'!C128</f>
        <v>0</v>
      </c>
      <c r="D164" s="85" t="str">
        <f>'Seating Arrangement'!D128</f>
        <v> </v>
      </c>
      <c r="E164" s="86">
        <f>'Seating Arrangement'!E128</f>
        <v>0</v>
      </c>
      <c r="F164" s="85" t="str">
        <f>'Seating Arrangement'!F128</f>
        <v> </v>
      </c>
      <c r="G164" s="86">
        <f>'Seating Arrangement'!G128</f>
        <v>0</v>
      </c>
      <c r="H164" s="85" t="str">
        <f>'Seating Arrangement'!H128</f>
        <v> </v>
      </c>
      <c r="I164" s="86">
        <f>'Seating Arrangement'!I128</f>
        <v>0</v>
      </c>
      <c r="J164" s="85"/>
      <c r="K164" s="82"/>
      <c r="L164" s="94" t="str">
        <f>'Seating Arrangement'!L128</f>
        <v>FL Hidi:</v>
      </c>
      <c r="M164" s="86">
        <f>'Seating Arrangement'!M128</f>
        <v>0</v>
      </c>
      <c r="N164" s="131"/>
    </row>
    <row r="165" spans="1:14" ht="21" customHeight="1">
      <c r="A165" s="131"/>
      <c r="B165" s="85" t="str">
        <f>'Seating Arrangement'!B129</f>
        <v> </v>
      </c>
      <c r="C165" s="86">
        <f>'Seating Arrangement'!C129</f>
        <v>0</v>
      </c>
      <c r="D165" s="85" t="str">
        <f>'Seating Arrangement'!D129</f>
        <v> </v>
      </c>
      <c r="E165" s="86">
        <f>'Seating Arrangement'!E129</f>
        <v>0</v>
      </c>
      <c r="F165" s="85" t="str">
        <f>'Seating Arrangement'!F129</f>
        <v> </v>
      </c>
      <c r="G165" s="86">
        <f>'Seating Arrangement'!G129</f>
        <v>0</v>
      </c>
      <c r="H165" s="85" t="str">
        <f>'Seating Arrangement'!H129</f>
        <v> </v>
      </c>
      <c r="I165" s="86">
        <f>'Seating Arrangement'!I129</f>
        <v>0</v>
      </c>
      <c r="J165" s="85"/>
      <c r="K165" s="82"/>
      <c r="L165" s="94" t="str">
        <f>'Seating Arrangement'!L129</f>
        <v>FL Urdu:</v>
      </c>
      <c r="M165" s="86">
        <f>'Seating Arrangement'!M129</f>
        <v>0</v>
      </c>
      <c r="N165" s="131"/>
    </row>
    <row r="166" spans="1:14" ht="21" customHeight="1">
      <c r="A166" s="131"/>
      <c r="B166" s="85" t="str">
        <f>'Seating Arrangement'!B130</f>
        <v> </v>
      </c>
      <c r="C166" s="86">
        <f>'Seating Arrangement'!C130</f>
        <v>0</v>
      </c>
      <c r="D166" s="85" t="str">
        <f>'Seating Arrangement'!D130</f>
        <v> </v>
      </c>
      <c r="E166" s="86">
        <f>'Seating Arrangement'!E130</f>
        <v>0</v>
      </c>
      <c r="F166" s="85" t="str">
        <f>'Seating Arrangement'!F130</f>
        <v> </v>
      </c>
      <c r="G166" s="86">
        <f>'Seating Arrangement'!G130</f>
        <v>0</v>
      </c>
      <c r="H166" s="85" t="str">
        <f>'Seating Arrangement'!H130</f>
        <v> </v>
      </c>
      <c r="I166" s="86">
        <f>'Seating Arrangement'!I130</f>
        <v>0</v>
      </c>
      <c r="J166" s="85"/>
      <c r="K166" s="82"/>
      <c r="L166" s="94" t="str">
        <f>'Seating Arrangement'!L130</f>
        <v>Spl.Telugu:</v>
      </c>
      <c r="M166" s="86">
        <f>'Seating Arrangement'!M130</f>
        <v>0</v>
      </c>
      <c r="N166" s="131"/>
    </row>
    <row r="167" spans="1:14" ht="21" customHeight="1">
      <c r="A167" s="131"/>
      <c r="B167" s="87" t="str">
        <f>'Seating Arrangement'!B131</f>
        <v> </v>
      </c>
      <c r="C167" s="88">
        <f>'Seating Arrangement'!C131</f>
        <v>0</v>
      </c>
      <c r="D167" s="87" t="str">
        <f>'Seating Arrangement'!D131</f>
        <v> </v>
      </c>
      <c r="E167" s="88">
        <f>'Seating Arrangement'!E131</f>
        <v>0</v>
      </c>
      <c r="F167" s="87" t="str">
        <f>'Seating Arrangement'!F131</f>
        <v> </v>
      </c>
      <c r="G167" s="88">
        <f>'Seating Arrangement'!G131</f>
        <v>0</v>
      </c>
      <c r="H167" s="87" t="str">
        <f>'Seating Arrangement'!H131</f>
        <v> </v>
      </c>
      <c r="I167" s="88">
        <f>'Seating Arrangement'!I131</f>
        <v>0</v>
      </c>
      <c r="J167" s="87" t="str">
        <f>'Seating Arrangement'!J131</f>
        <v>EM:</v>
      </c>
      <c r="K167" s="97">
        <f>'Seating Arrangement'!K131</f>
        <v>0</v>
      </c>
      <c r="L167" s="96" t="str">
        <f>'Seating Arrangement'!L131</f>
        <v>TM:</v>
      </c>
      <c r="M167" s="88">
        <f>'Seating Arrangement'!M131</f>
        <v>0</v>
      </c>
      <c r="N167" s="131"/>
    </row>
    <row r="168" spans="1:14" ht="27" customHeight="1">
      <c r="A168" s="131"/>
      <c r="B168" s="391" t="s">
        <v>216</v>
      </c>
      <c r="C168" s="391"/>
      <c r="D168" s="391"/>
      <c r="E168" s="391"/>
      <c r="F168" s="391"/>
      <c r="G168" s="391"/>
      <c r="H168" s="391"/>
      <c r="I168" s="391"/>
      <c r="J168" s="391"/>
      <c r="K168" s="391"/>
      <c r="L168" s="391"/>
      <c r="M168" s="391"/>
      <c r="N168" s="131"/>
    </row>
    <row r="169" spans="1:14" ht="21" customHeight="1">
      <c r="A169" s="131"/>
      <c r="N169" s="131"/>
    </row>
    <row r="170" spans="1:14" ht="21" customHeight="1">
      <c r="A170" s="131"/>
      <c r="B170" s="389" t="str">
        <f>B158</f>
        <v>SSC  Public Examinations, March/April, 2013</v>
      </c>
      <c r="C170" s="389"/>
      <c r="D170" s="389"/>
      <c r="E170" s="389"/>
      <c r="F170" s="389"/>
      <c r="G170" s="389"/>
      <c r="H170" s="389"/>
      <c r="I170" s="389"/>
      <c r="J170" s="389"/>
      <c r="K170" s="389"/>
      <c r="L170" s="389"/>
      <c r="M170" s="389"/>
      <c r="N170" s="131"/>
    </row>
    <row r="171" spans="1:14" ht="21" customHeight="1">
      <c r="A171" s="131"/>
      <c r="B171" s="389" t="str">
        <f>B159</f>
        <v>SEATING ARRANGEMENT &amp; QUESTION PAPER DISTRIBUTION GUIDE</v>
      </c>
      <c r="C171" s="389"/>
      <c r="D171" s="389"/>
      <c r="E171" s="389"/>
      <c r="F171" s="389"/>
      <c r="G171" s="389"/>
      <c r="H171" s="389"/>
      <c r="I171" s="389"/>
      <c r="J171" s="389"/>
      <c r="K171" s="389"/>
      <c r="L171" s="389"/>
      <c r="M171" s="389"/>
      <c r="N171" s="131"/>
    </row>
    <row r="172" spans="1:14" ht="21" customHeight="1">
      <c r="A172" s="131"/>
      <c r="B172" s="81" t="str">
        <f>CONCATENATE("ROOM NUMBER: 15-[",'Seating Arrangement'!E133,"]")</f>
        <v>ROOM NUMBER: 15-[]</v>
      </c>
      <c r="G172" s="41" t="str">
        <f>G160</f>
        <v>0421</v>
      </c>
      <c r="H172" s="81" t="str">
        <f>H160</f>
        <v>SRIPUJITHA HIGH SCHOOL</v>
      </c>
      <c r="N172" s="131"/>
    </row>
    <row r="173" spans="1:14" ht="21" customHeight="1">
      <c r="A173" s="131"/>
      <c r="B173" s="392" t="s">
        <v>66</v>
      </c>
      <c r="C173" s="393"/>
      <c r="D173" s="393"/>
      <c r="E173" s="393"/>
      <c r="F173" s="393"/>
      <c r="G173" s="393"/>
      <c r="H173" s="393"/>
      <c r="I173" s="394"/>
      <c r="J173" s="392" t="s">
        <v>67</v>
      </c>
      <c r="K173" s="393"/>
      <c r="L173" s="393"/>
      <c r="M173" s="394"/>
      <c r="N173" s="131"/>
    </row>
    <row r="174" spans="1:14" ht="21" customHeight="1">
      <c r="A174" s="131"/>
      <c r="B174" s="83" t="str">
        <f>'Seating Arrangement'!B135</f>
        <v> </v>
      </c>
      <c r="C174" s="84">
        <f>'Seating Arrangement'!C135</f>
        <v>0</v>
      </c>
      <c r="D174" s="83" t="str">
        <f>'Seating Arrangement'!D135</f>
        <v> </v>
      </c>
      <c r="E174" s="84">
        <f>'Seating Arrangement'!E135</f>
        <v>0</v>
      </c>
      <c r="F174" s="83" t="str">
        <f>'Seating Arrangement'!F135</f>
        <v> </v>
      </c>
      <c r="G174" s="84">
        <f>'Seating Arrangement'!G135</f>
        <v>0</v>
      </c>
      <c r="H174" s="83" t="str">
        <f>'Seating Arrangement'!H135</f>
        <v> </v>
      </c>
      <c r="I174" s="84">
        <f>'Seating Arrangement'!I135</f>
        <v>0</v>
      </c>
      <c r="J174" s="83"/>
      <c r="K174" s="92"/>
      <c r="L174" s="93" t="str">
        <f>'Seating Arrangement'!L135</f>
        <v>Telugu:</v>
      </c>
      <c r="M174" s="84">
        <f>'Seating Arrangement'!M135</f>
        <v>0</v>
      </c>
      <c r="N174" s="131"/>
    </row>
    <row r="175" spans="1:14" ht="21" customHeight="1">
      <c r="A175" s="131"/>
      <c r="B175" s="85" t="str">
        <f>'Seating Arrangement'!B136</f>
        <v> </v>
      </c>
      <c r="C175" s="86">
        <f>'Seating Arrangement'!C136</f>
        <v>0</v>
      </c>
      <c r="D175" s="85" t="str">
        <f>'Seating Arrangement'!D136</f>
        <v> </v>
      </c>
      <c r="E175" s="86">
        <f>'Seating Arrangement'!E136</f>
        <v>0</v>
      </c>
      <c r="F175" s="85" t="str">
        <f>'Seating Arrangement'!F136</f>
        <v> </v>
      </c>
      <c r="G175" s="86">
        <f>'Seating Arrangement'!G136</f>
        <v>0</v>
      </c>
      <c r="H175" s="85" t="str">
        <f>'Seating Arrangement'!H136</f>
        <v> </v>
      </c>
      <c r="I175" s="86">
        <f>'Seating Arrangement'!I136</f>
        <v>0</v>
      </c>
      <c r="J175" s="85"/>
      <c r="K175" s="82"/>
      <c r="L175" s="94" t="str">
        <f>'Seating Arrangement'!L136</f>
        <v>Com.Telugu:</v>
      </c>
      <c r="M175" s="86">
        <f>'Seating Arrangement'!M136</f>
        <v>0</v>
      </c>
      <c r="N175" s="131"/>
    </row>
    <row r="176" spans="1:14" ht="21" customHeight="1">
      <c r="A176" s="131"/>
      <c r="B176" s="85" t="str">
        <f>'Seating Arrangement'!B137</f>
        <v> </v>
      </c>
      <c r="C176" s="86">
        <f>'Seating Arrangement'!C137</f>
        <v>0</v>
      </c>
      <c r="D176" s="85" t="str">
        <f>'Seating Arrangement'!D137</f>
        <v> </v>
      </c>
      <c r="E176" s="86">
        <f>'Seating Arrangement'!E137</f>
        <v>0</v>
      </c>
      <c r="F176" s="85" t="str">
        <f>'Seating Arrangement'!F137</f>
        <v> </v>
      </c>
      <c r="G176" s="86">
        <f>'Seating Arrangement'!G137</f>
        <v>0</v>
      </c>
      <c r="H176" s="85" t="str">
        <f>'Seating Arrangement'!H137</f>
        <v> </v>
      </c>
      <c r="I176" s="86">
        <f>'Seating Arrangement'!I137</f>
        <v>0</v>
      </c>
      <c r="J176" s="85"/>
      <c r="K176" s="82"/>
      <c r="L176" s="94" t="str">
        <f>'Seating Arrangement'!L137</f>
        <v>FL Hidi:</v>
      </c>
      <c r="M176" s="86">
        <f>'Seating Arrangement'!M137</f>
        <v>0</v>
      </c>
      <c r="N176" s="131"/>
    </row>
    <row r="177" spans="1:14" ht="21" customHeight="1">
      <c r="A177" s="131"/>
      <c r="B177" s="85" t="str">
        <f>'Seating Arrangement'!B138</f>
        <v> </v>
      </c>
      <c r="C177" s="86">
        <f>'Seating Arrangement'!C138</f>
        <v>0</v>
      </c>
      <c r="D177" s="85" t="str">
        <f>'Seating Arrangement'!D138</f>
        <v> </v>
      </c>
      <c r="E177" s="86">
        <f>'Seating Arrangement'!E138</f>
        <v>0</v>
      </c>
      <c r="F177" s="85" t="str">
        <f>'Seating Arrangement'!F138</f>
        <v> </v>
      </c>
      <c r="G177" s="86">
        <f>'Seating Arrangement'!G138</f>
        <v>0</v>
      </c>
      <c r="H177" s="85" t="str">
        <f>'Seating Arrangement'!H138</f>
        <v> </v>
      </c>
      <c r="I177" s="86">
        <f>'Seating Arrangement'!I138</f>
        <v>0</v>
      </c>
      <c r="J177" s="85"/>
      <c r="K177" s="82"/>
      <c r="L177" s="94" t="str">
        <f>'Seating Arrangement'!L138</f>
        <v>FL Urdu:</v>
      </c>
      <c r="M177" s="86">
        <f>'Seating Arrangement'!M138</f>
        <v>0</v>
      </c>
      <c r="N177" s="131"/>
    </row>
    <row r="178" spans="1:14" ht="21" customHeight="1">
      <c r="A178" s="131"/>
      <c r="B178" s="85" t="str">
        <f>'Seating Arrangement'!B139</f>
        <v> </v>
      </c>
      <c r="C178" s="86">
        <f>'Seating Arrangement'!C139</f>
        <v>0</v>
      </c>
      <c r="D178" s="85" t="str">
        <f>'Seating Arrangement'!D139</f>
        <v> </v>
      </c>
      <c r="E178" s="86">
        <f>'Seating Arrangement'!E139</f>
        <v>0</v>
      </c>
      <c r="F178" s="85" t="str">
        <f>'Seating Arrangement'!F139</f>
        <v> </v>
      </c>
      <c r="G178" s="86">
        <f>'Seating Arrangement'!G139</f>
        <v>0</v>
      </c>
      <c r="H178" s="85" t="str">
        <f>'Seating Arrangement'!H139</f>
        <v> </v>
      </c>
      <c r="I178" s="86">
        <f>'Seating Arrangement'!I139</f>
        <v>0</v>
      </c>
      <c r="J178" s="85"/>
      <c r="K178" s="82"/>
      <c r="L178" s="94" t="str">
        <f>'Seating Arrangement'!L139</f>
        <v>Spl.Telugu:</v>
      </c>
      <c r="M178" s="86">
        <f>'Seating Arrangement'!M139</f>
        <v>0</v>
      </c>
      <c r="N178" s="131"/>
    </row>
    <row r="179" spans="1:14" ht="21" customHeight="1">
      <c r="A179" s="131"/>
      <c r="B179" s="87" t="str">
        <f>'Seating Arrangement'!B140</f>
        <v> </v>
      </c>
      <c r="C179" s="88">
        <f>'Seating Arrangement'!C140</f>
        <v>0</v>
      </c>
      <c r="D179" s="87" t="str">
        <f>'Seating Arrangement'!D140</f>
        <v> </v>
      </c>
      <c r="E179" s="88">
        <f>'Seating Arrangement'!E140</f>
        <v>0</v>
      </c>
      <c r="F179" s="87" t="str">
        <f>'Seating Arrangement'!F140</f>
        <v> </v>
      </c>
      <c r="G179" s="88">
        <f>'Seating Arrangement'!G140</f>
        <v>0</v>
      </c>
      <c r="H179" s="87" t="str">
        <f>'Seating Arrangement'!H140</f>
        <v> </v>
      </c>
      <c r="I179" s="88">
        <f>'Seating Arrangement'!I140</f>
        <v>0</v>
      </c>
      <c r="J179" s="87" t="str">
        <f>'Seating Arrangement'!J140</f>
        <v>EM:</v>
      </c>
      <c r="K179" s="97">
        <f>'Seating Arrangement'!K140</f>
        <v>0</v>
      </c>
      <c r="L179" s="96" t="str">
        <f>'Seating Arrangement'!L140</f>
        <v>TM:</v>
      </c>
      <c r="M179" s="88">
        <f>'Seating Arrangement'!M140</f>
        <v>0</v>
      </c>
      <c r="N179" s="131"/>
    </row>
    <row r="180" spans="1:14" ht="27" customHeight="1">
      <c r="A180" s="131"/>
      <c r="B180" s="391" t="s">
        <v>216</v>
      </c>
      <c r="C180" s="391"/>
      <c r="D180" s="391"/>
      <c r="E180" s="391"/>
      <c r="F180" s="391"/>
      <c r="G180" s="391"/>
      <c r="H180" s="391"/>
      <c r="I180" s="391"/>
      <c r="J180" s="391"/>
      <c r="K180" s="391"/>
      <c r="L180" s="391"/>
      <c r="M180" s="391"/>
      <c r="N180" s="131"/>
    </row>
    <row r="181" spans="1:14" ht="21">
      <c r="A181" s="131"/>
      <c r="B181" s="179"/>
      <c r="C181" s="179"/>
      <c r="D181" s="179"/>
      <c r="E181" s="179"/>
      <c r="F181" s="179"/>
      <c r="G181" s="179"/>
      <c r="H181" s="179"/>
      <c r="I181" s="179"/>
      <c r="J181" s="179"/>
      <c r="K181" s="179"/>
      <c r="L181" s="179"/>
      <c r="M181" s="179"/>
      <c r="N181" s="131"/>
    </row>
  </sheetData>
  <sheetProtection password="E944" sheet="1" formatColumns="0" formatRows="0" selectLockedCells="1"/>
  <mergeCells count="76">
    <mergeCell ref="C1:J1"/>
    <mergeCell ref="B180:M180"/>
    <mergeCell ref="B39:M39"/>
    <mergeCell ref="B38:M38"/>
    <mergeCell ref="B26:M26"/>
    <mergeCell ref="B50:M50"/>
    <mergeCell ref="B51:M51"/>
    <mergeCell ref="B62:M62"/>
    <mergeCell ref="B63:M63"/>
    <mergeCell ref="B170:M170"/>
    <mergeCell ref="B171:M171"/>
    <mergeCell ref="B132:M132"/>
    <mergeCell ref="B144:M144"/>
    <mergeCell ref="B156:M156"/>
    <mergeCell ref="B168:M168"/>
    <mergeCell ref="B158:M158"/>
    <mergeCell ref="B159:M159"/>
    <mergeCell ref="B146:M146"/>
    <mergeCell ref="B147:M147"/>
    <mergeCell ref="B134:M134"/>
    <mergeCell ref="B135:M135"/>
    <mergeCell ref="B96:M96"/>
    <mergeCell ref="B108:M108"/>
    <mergeCell ref="B120:M120"/>
    <mergeCell ref="B110:M110"/>
    <mergeCell ref="B111:M111"/>
    <mergeCell ref="B98:M98"/>
    <mergeCell ref="B99:M99"/>
    <mergeCell ref="B113:I113"/>
    <mergeCell ref="J113:M113"/>
    <mergeCell ref="B173:I173"/>
    <mergeCell ref="J173:M173"/>
    <mergeCell ref="B60:M60"/>
    <mergeCell ref="B72:M72"/>
    <mergeCell ref="B12:M12"/>
    <mergeCell ref="B15:M15"/>
    <mergeCell ref="B24:M24"/>
    <mergeCell ref="B27:M27"/>
    <mergeCell ref="B14:M14"/>
    <mergeCell ref="B41:I41"/>
    <mergeCell ref="B137:I137"/>
    <mergeCell ref="J137:M137"/>
    <mergeCell ref="B149:I149"/>
    <mergeCell ref="J149:M149"/>
    <mergeCell ref="B161:I161"/>
    <mergeCell ref="J161:M161"/>
    <mergeCell ref="J77:M77"/>
    <mergeCell ref="B77:I77"/>
    <mergeCell ref="B74:M74"/>
    <mergeCell ref="B125:I125"/>
    <mergeCell ref="J125:M125"/>
    <mergeCell ref="B122:M122"/>
    <mergeCell ref="B123:M123"/>
    <mergeCell ref="B89:I89"/>
    <mergeCell ref="J89:M89"/>
    <mergeCell ref="B84:M84"/>
    <mergeCell ref="B17:I17"/>
    <mergeCell ref="J17:M17"/>
    <mergeCell ref="B29:I29"/>
    <mergeCell ref="B86:M86"/>
    <mergeCell ref="B87:M87"/>
    <mergeCell ref="B101:I101"/>
    <mergeCell ref="J101:M101"/>
    <mergeCell ref="J29:M29"/>
    <mergeCell ref="B36:M36"/>
    <mergeCell ref="B48:M48"/>
    <mergeCell ref="B75:M75"/>
    <mergeCell ref="B65:I65"/>
    <mergeCell ref="J65:M65"/>
    <mergeCell ref="J41:M41"/>
    <mergeCell ref="B2:M2"/>
    <mergeCell ref="B3:M3"/>
    <mergeCell ref="B5:I5"/>
    <mergeCell ref="J5:M5"/>
    <mergeCell ref="B53:I53"/>
    <mergeCell ref="J53:M53"/>
  </mergeCells>
  <printOptions/>
  <pageMargins left="0.984251968503937" right="0.984251968503937" top="0.6299212598425197" bottom="0.5511811023622047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3" sqref="B3:G3"/>
    </sheetView>
  </sheetViews>
  <sheetFormatPr defaultColWidth="9.140625" defaultRowHeight="15"/>
  <cols>
    <col min="1" max="1" width="4.28125" style="0" customWidth="1"/>
    <col min="2" max="2" width="4.8515625" style="0" customWidth="1"/>
    <col min="3" max="3" width="15.57421875" style="0" customWidth="1"/>
    <col min="4" max="4" width="16.57421875" style="0" customWidth="1"/>
    <col min="5" max="5" width="11.421875" style="0" customWidth="1"/>
    <col min="6" max="6" width="20.8515625" style="0" customWidth="1"/>
    <col min="7" max="7" width="27.57421875" style="0" customWidth="1"/>
    <col min="8" max="8" width="4.140625" style="0" customWidth="1"/>
  </cols>
  <sheetData>
    <row r="1" spans="1:8" ht="23.25" customHeight="1">
      <c r="A1" s="181"/>
      <c r="B1" s="181"/>
      <c r="C1" s="181"/>
      <c r="D1" s="181"/>
      <c r="E1" s="181"/>
      <c r="F1" s="181"/>
      <c r="G1" s="181"/>
      <c r="H1" s="181"/>
    </row>
    <row r="2" spans="1:8" ht="18.75">
      <c r="A2" s="181"/>
      <c r="B2" s="400" t="str">
        <f>CONCATENATE("SSC ",Data!E3," Public Examinations, ",Data!F3,", ",Data!C4)</f>
        <v>SSC  Public Examinations, March/April, 2013</v>
      </c>
      <c r="C2" s="400"/>
      <c r="D2" s="400"/>
      <c r="E2" s="400"/>
      <c r="F2" s="400"/>
      <c r="G2" s="400"/>
      <c r="H2" s="181"/>
    </row>
    <row r="3" spans="1:8" ht="15.75">
      <c r="A3" s="181"/>
      <c r="B3" s="401" t="s">
        <v>116</v>
      </c>
      <c r="C3" s="401"/>
      <c r="D3" s="401"/>
      <c r="E3" s="401"/>
      <c r="F3" s="401"/>
      <c r="G3" s="401"/>
      <c r="H3" s="181"/>
    </row>
    <row r="4" spans="1:8" ht="18.75">
      <c r="A4" s="181"/>
      <c r="C4" s="3" t="s">
        <v>43</v>
      </c>
      <c r="D4" s="4" t="str">
        <f>'Proforma V'!D6</f>
        <v>0421 : SRIPUJITHA HIGH SCHOOL</v>
      </c>
      <c r="H4" s="181"/>
    </row>
    <row r="5" spans="1:8" ht="18.75">
      <c r="A5" s="181"/>
      <c r="C5" s="3" t="s">
        <v>58</v>
      </c>
      <c r="D5" s="4" t="str">
        <f>'Proforma V'!D7</f>
        <v>14 - GUNTUR</v>
      </c>
      <c r="H5" s="181"/>
    </row>
    <row r="6" spans="1:8" s="8" customFormat="1" ht="27.75" customHeight="1">
      <c r="A6" s="182"/>
      <c r="B6" s="183" t="s">
        <v>54</v>
      </c>
      <c r="C6" s="402" t="s">
        <v>112</v>
      </c>
      <c r="D6" s="402"/>
      <c r="E6" s="184" t="s">
        <v>113</v>
      </c>
      <c r="F6" s="184" t="s">
        <v>114</v>
      </c>
      <c r="G6" s="185" t="s">
        <v>115</v>
      </c>
      <c r="H6" s="182"/>
    </row>
    <row r="7" spans="1:8" ht="30" customHeight="1">
      <c r="A7" s="181"/>
      <c r="B7" s="68">
        <v>1</v>
      </c>
      <c r="C7" s="404" t="str">
        <f>Data!H6</f>
        <v>D.SANKARAIAH</v>
      </c>
      <c r="D7" s="405"/>
      <c r="E7" s="69" t="s">
        <v>117</v>
      </c>
      <c r="F7" s="6"/>
      <c r="G7" s="19"/>
      <c r="H7" s="181"/>
    </row>
    <row r="8" spans="1:8" ht="30" customHeight="1">
      <c r="A8" s="181"/>
      <c r="B8" s="49">
        <v>2</v>
      </c>
      <c r="C8" s="406" t="str">
        <f>Data!H7</f>
        <v>MOHAN</v>
      </c>
      <c r="D8" s="407"/>
      <c r="E8" s="117" t="s">
        <v>118</v>
      </c>
      <c r="F8" s="5"/>
      <c r="G8" s="13"/>
      <c r="H8" s="181"/>
    </row>
    <row r="9" spans="1:8" ht="30" customHeight="1">
      <c r="A9" s="181"/>
      <c r="B9" s="49">
        <v>3</v>
      </c>
      <c r="C9" s="406" t="str">
        <f>Data!H8</f>
        <v>A</v>
      </c>
      <c r="D9" s="407"/>
      <c r="E9" s="117" t="str">
        <f>Data!G8</f>
        <v>Adnl DO</v>
      </c>
      <c r="F9" s="5"/>
      <c r="G9" s="13"/>
      <c r="H9" s="181"/>
    </row>
    <row r="10" spans="1:8" ht="30" customHeight="1">
      <c r="A10" s="181"/>
      <c r="B10" s="49">
        <v>4</v>
      </c>
      <c r="C10" s="406" t="str">
        <f>Data!H9</f>
        <v>B</v>
      </c>
      <c r="D10" s="407"/>
      <c r="E10" s="117" t="str">
        <f>Data!G9</f>
        <v>Invigilator</v>
      </c>
      <c r="F10" s="5"/>
      <c r="G10" s="13"/>
      <c r="H10" s="181"/>
    </row>
    <row r="11" spans="1:8" ht="30" customHeight="1">
      <c r="A11" s="181"/>
      <c r="B11" s="49">
        <v>5</v>
      </c>
      <c r="C11" s="406" t="str">
        <f>Data!H10</f>
        <v>C</v>
      </c>
      <c r="D11" s="407"/>
      <c r="E11" s="117" t="str">
        <f>Data!G10</f>
        <v>Invigilator</v>
      </c>
      <c r="F11" s="5"/>
      <c r="G11" s="13"/>
      <c r="H11" s="181"/>
    </row>
    <row r="12" spans="1:8" ht="30" customHeight="1">
      <c r="A12" s="181"/>
      <c r="B12" s="49">
        <v>6</v>
      </c>
      <c r="C12" s="406" t="str">
        <f>Data!H11</f>
        <v>D</v>
      </c>
      <c r="D12" s="407"/>
      <c r="E12" s="117" t="str">
        <f>Data!G11</f>
        <v>Invigilator</v>
      </c>
      <c r="F12" s="5"/>
      <c r="G12" s="13"/>
      <c r="H12" s="181"/>
    </row>
    <row r="13" spans="1:8" ht="30" customHeight="1">
      <c r="A13" s="181"/>
      <c r="B13" s="49">
        <v>7</v>
      </c>
      <c r="C13" s="406" t="str">
        <f>Data!H12</f>
        <v>E</v>
      </c>
      <c r="D13" s="407"/>
      <c r="E13" s="117" t="str">
        <f>Data!G12</f>
        <v>Invigilator</v>
      </c>
      <c r="F13" s="5"/>
      <c r="G13" s="13"/>
      <c r="H13" s="181"/>
    </row>
    <row r="14" spans="1:8" ht="30" customHeight="1">
      <c r="A14" s="181"/>
      <c r="B14" s="49">
        <v>8</v>
      </c>
      <c r="C14" s="406" t="str">
        <f>Data!H13</f>
        <v>F</v>
      </c>
      <c r="D14" s="407"/>
      <c r="E14" s="117" t="str">
        <f>Data!G13</f>
        <v>Invigilator</v>
      </c>
      <c r="F14" s="5"/>
      <c r="G14" s="13"/>
      <c r="H14" s="181"/>
    </row>
    <row r="15" spans="1:8" ht="30" customHeight="1">
      <c r="A15" s="181"/>
      <c r="B15" s="49">
        <v>9</v>
      </c>
      <c r="C15" s="406" t="str">
        <f>Data!H14</f>
        <v>G</v>
      </c>
      <c r="D15" s="407"/>
      <c r="E15" s="117" t="str">
        <f>Data!G14</f>
        <v>Invigilator</v>
      </c>
      <c r="F15" s="5"/>
      <c r="G15" s="13"/>
      <c r="H15" s="181"/>
    </row>
    <row r="16" spans="1:8" ht="30" customHeight="1">
      <c r="A16" s="181"/>
      <c r="B16" s="49">
        <v>10</v>
      </c>
      <c r="C16" s="406" t="str">
        <f>Data!H15</f>
        <v>H</v>
      </c>
      <c r="D16" s="407"/>
      <c r="E16" s="117" t="str">
        <f>Data!G15</f>
        <v>Invigilator</v>
      </c>
      <c r="F16" s="5"/>
      <c r="G16" s="13"/>
      <c r="H16" s="181"/>
    </row>
    <row r="17" spans="1:8" ht="30" customHeight="1">
      <c r="A17" s="181"/>
      <c r="B17" s="49">
        <v>11</v>
      </c>
      <c r="C17" s="406" t="str">
        <f>Data!H16</f>
        <v>I</v>
      </c>
      <c r="D17" s="407"/>
      <c r="E17" s="117" t="str">
        <f>Data!G16</f>
        <v>Invigilator</v>
      </c>
      <c r="F17" s="5"/>
      <c r="G17" s="13"/>
      <c r="H17" s="181"/>
    </row>
    <row r="18" spans="1:8" ht="30" customHeight="1">
      <c r="A18" s="181"/>
      <c r="B18" s="49">
        <v>12</v>
      </c>
      <c r="C18" s="406" t="str">
        <f>Data!H17</f>
        <v>J</v>
      </c>
      <c r="D18" s="407"/>
      <c r="E18" s="117" t="str">
        <f>Data!G17</f>
        <v>Invigilator</v>
      </c>
      <c r="F18" s="5"/>
      <c r="G18" s="13"/>
      <c r="H18" s="181"/>
    </row>
    <row r="19" spans="1:8" ht="30" customHeight="1">
      <c r="A19" s="181"/>
      <c r="B19" s="49">
        <v>13</v>
      </c>
      <c r="C19" s="406" t="str">
        <f>Data!H18</f>
        <v>K</v>
      </c>
      <c r="D19" s="407"/>
      <c r="E19" s="117" t="str">
        <f>Data!G18</f>
        <v>Invigilator</v>
      </c>
      <c r="F19" s="5"/>
      <c r="G19" s="13"/>
      <c r="H19" s="181"/>
    </row>
    <row r="20" spans="1:8" ht="30" customHeight="1">
      <c r="A20" s="181"/>
      <c r="B20" s="49">
        <v>14</v>
      </c>
      <c r="C20" s="406" t="str">
        <f>Data!H19</f>
        <v>L</v>
      </c>
      <c r="D20" s="407"/>
      <c r="E20" s="117" t="str">
        <f>Data!G19</f>
        <v>Invigilator</v>
      </c>
      <c r="F20" s="5"/>
      <c r="G20" s="13"/>
      <c r="H20" s="181"/>
    </row>
    <row r="21" spans="1:8" ht="30" customHeight="1">
      <c r="A21" s="181"/>
      <c r="B21" s="49">
        <v>15</v>
      </c>
      <c r="C21" s="406" t="str">
        <f>Data!H20</f>
        <v>M</v>
      </c>
      <c r="D21" s="407"/>
      <c r="E21" s="117" t="str">
        <f>Data!G20</f>
        <v>Invigilator</v>
      </c>
      <c r="F21" s="5"/>
      <c r="G21" s="13"/>
      <c r="H21" s="181"/>
    </row>
    <row r="22" spans="1:8" ht="27" customHeight="1">
      <c r="A22" s="181"/>
      <c r="B22" s="49">
        <v>16</v>
      </c>
      <c r="C22" s="406" t="str">
        <f>Data!H21</f>
        <v>N</v>
      </c>
      <c r="D22" s="407"/>
      <c r="E22" s="117" t="str">
        <f>Data!G21</f>
        <v>Jr. Asst.</v>
      </c>
      <c r="F22" s="5"/>
      <c r="G22" s="13"/>
      <c r="H22" s="181"/>
    </row>
    <row r="23" spans="1:8" ht="27" customHeight="1">
      <c r="A23" s="181"/>
      <c r="B23" s="49">
        <v>17</v>
      </c>
      <c r="C23" s="406" t="str">
        <f>Data!H22</f>
        <v>N</v>
      </c>
      <c r="D23" s="407"/>
      <c r="E23" s="117" t="str">
        <f>Data!G22</f>
        <v>Attender</v>
      </c>
      <c r="F23" s="5"/>
      <c r="G23" s="13"/>
      <c r="H23" s="181"/>
    </row>
    <row r="24" spans="1:8" ht="27" customHeight="1">
      <c r="A24" s="181"/>
      <c r="B24" s="49">
        <v>18</v>
      </c>
      <c r="C24" s="406" t="str">
        <f>Data!H23</f>
        <v>O</v>
      </c>
      <c r="D24" s="407"/>
      <c r="E24" s="117" t="str">
        <f>Data!G23</f>
        <v>Attender</v>
      </c>
      <c r="F24" s="5"/>
      <c r="G24" s="13"/>
      <c r="H24" s="181"/>
    </row>
    <row r="25" spans="1:8" ht="27" customHeight="1">
      <c r="A25" s="181"/>
      <c r="B25" s="49">
        <v>19</v>
      </c>
      <c r="C25" s="406" t="str">
        <f>Data!H24</f>
        <v>P</v>
      </c>
      <c r="D25" s="407"/>
      <c r="E25" s="117" t="str">
        <f>Data!G24</f>
        <v>Sweeper</v>
      </c>
      <c r="F25" s="5"/>
      <c r="G25" s="13"/>
      <c r="H25" s="181"/>
    </row>
    <row r="26" spans="1:8" ht="27" customHeight="1">
      <c r="A26" s="181"/>
      <c r="B26" s="125">
        <v>20</v>
      </c>
      <c r="C26" s="408" t="str">
        <f>Data!H25</f>
        <v>Q</v>
      </c>
      <c r="D26" s="409"/>
      <c r="E26" s="124" t="str">
        <f>Data!G25</f>
        <v>Waterman</v>
      </c>
      <c r="F26" s="15"/>
      <c r="G26" s="16"/>
      <c r="H26" s="181"/>
    </row>
    <row r="27" spans="1:8" ht="15">
      <c r="A27" s="181"/>
      <c r="H27" s="181"/>
    </row>
    <row r="28" spans="1:8" ht="15">
      <c r="A28" s="181"/>
      <c r="H28" s="181"/>
    </row>
    <row r="29" spans="1:8" ht="15">
      <c r="A29" s="181"/>
      <c r="B29" t="s">
        <v>120</v>
      </c>
      <c r="G29" s="3" t="s">
        <v>26</v>
      </c>
      <c r="H29" s="181"/>
    </row>
    <row r="30" spans="1:8" ht="15">
      <c r="A30" s="181"/>
      <c r="B30" t="s">
        <v>2</v>
      </c>
      <c r="G30" s="403" t="str">
        <f>Data!H6</f>
        <v>D.SANKARAIAH</v>
      </c>
      <c r="H30" s="181"/>
    </row>
    <row r="31" spans="1:8" ht="15">
      <c r="A31" s="181"/>
      <c r="G31" s="403"/>
      <c r="H31" s="181"/>
    </row>
    <row r="32" spans="1:8" ht="23.25" customHeight="1">
      <c r="A32" s="181"/>
      <c r="B32" s="181"/>
      <c r="C32" s="181"/>
      <c r="D32" s="181"/>
      <c r="E32" s="181"/>
      <c r="F32" s="181"/>
      <c r="G32" s="181"/>
      <c r="H32" s="181"/>
    </row>
  </sheetData>
  <sheetProtection password="E944" sheet="1" selectLockedCells="1"/>
  <mergeCells count="24">
    <mergeCell ref="C19:D19"/>
    <mergeCell ref="C20:D20"/>
    <mergeCell ref="C25:D25"/>
    <mergeCell ref="C26:D26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B2:G2"/>
    <mergeCell ref="B3:G3"/>
    <mergeCell ref="C6:D6"/>
    <mergeCell ref="G30:G31"/>
    <mergeCell ref="C7:D7"/>
    <mergeCell ref="C8:D8"/>
    <mergeCell ref="C9:D9"/>
    <mergeCell ref="C10:D10"/>
    <mergeCell ref="C11:D11"/>
    <mergeCell ref="C12:D12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0"/>
  <sheetViews>
    <sheetView zoomScalePageLayoutView="0" workbookViewId="0" topLeftCell="A1">
      <selection activeCell="B3" sqref="B3:J3"/>
    </sheetView>
  </sheetViews>
  <sheetFormatPr defaultColWidth="9.140625" defaultRowHeight="15"/>
  <cols>
    <col min="1" max="1" width="3.421875" style="0" customWidth="1"/>
    <col min="2" max="2" width="4.00390625" style="0" customWidth="1"/>
    <col min="3" max="3" width="24.28125" style="0" customWidth="1"/>
    <col min="4" max="4" width="11.57421875" style="0" customWidth="1"/>
    <col min="31" max="31" width="3.57421875" style="0" customWidth="1"/>
  </cols>
  <sheetData>
    <row r="1" spans="1:31" ht="19.5" customHeight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</row>
    <row r="2" spans="1:31" ht="16.5" customHeight="1">
      <c r="A2" s="186"/>
      <c r="B2" s="400" t="str">
        <f>CONCATENATE("SSC ",Data!E3," Public Examinations, ",Data!F3,", ",Data!C4)</f>
        <v>SSC  Public Examinations, March/April, 2013</v>
      </c>
      <c r="C2" s="400"/>
      <c r="D2" s="400"/>
      <c r="E2" s="400"/>
      <c r="F2" s="400"/>
      <c r="G2" s="400"/>
      <c r="H2" s="400"/>
      <c r="I2" s="400"/>
      <c r="J2" s="400"/>
      <c r="K2" s="10"/>
      <c r="L2" s="10"/>
      <c r="M2" s="10"/>
      <c r="N2" s="10"/>
      <c r="O2" s="10"/>
      <c r="AE2" s="186"/>
    </row>
    <row r="3" spans="1:31" ht="12" customHeight="1">
      <c r="A3" s="186"/>
      <c r="B3" s="401" t="s">
        <v>126</v>
      </c>
      <c r="C3" s="401"/>
      <c r="D3" s="401"/>
      <c r="E3" s="401"/>
      <c r="F3" s="401"/>
      <c r="G3" s="401"/>
      <c r="H3" s="401"/>
      <c r="I3" s="401"/>
      <c r="J3" s="401"/>
      <c r="K3" s="135"/>
      <c r="L3" s="135"/>
      <c r="M3" s="135"/>
      <c r="N3" s="135"/>
      <c r="O3" s="135"/>
      <c r="AE3" s="186"/>
    </row>
    <row r="4" spans="1:31" ht="17.25" customHeight="1">
      <c r="A4" s="186"/>
      <c r="C4" s="3" t="s">
        <v>43</v>
      </c>
      <c r="D4" s="4" t="str">
        <f>'Proforma V'!D6</f>
        <v>0421 : SRIPUJITHA HIGH SCHOOL</v>
      </c>
      <c r="AE4" s="186"/>
    </row>
    <row r="5" spans="1:31" ht="17.25" customHeight="1">
      <c r="A5" s="186"/>
      <c r="C5" s="3" t="s">
        <v>58</v>
      </c>
      <c r="D5" s="4" t="str">
        <f>'Proforma V'!D7</f>
        <v>14 - GUNTUR</v>
      </c>
      <c r="K5" s="3"/>
      <c r="L5" s="4"/>
      <c r="AE5" s="186"/>
    </row>
    <row r="6" spans="1:31" ht="3" customHeight="1" thickBot="1">
      <c r="A6" s="186"/>
      <c r="AE6" s="186"/>
    </row>
    <row r="7" spans="1:31" ht="18.75" customHeight="1">
      <c r="A7" s="186"/>
      <c r="B7" s="416" t="s">
        <v>18</v>
      </c>
      <c r="C7" s="412" t="s">
        <v>112</v>
      </c>
      <c r="D7" s="414" t="s">
        <v>113</v>
      </c>
      <c r="E7" s="410" t="str">
        <f>Data!D15</f>
        <v>22.03.2012</v>
      </c>
      <c r="F7" s="411"/>
      <c r="G7" s="418" t="str">
        <f>Data!D16</f>
        <v>23.03.2012</v>
      </c>
      <c r="H7" s="419"/>
      <c r="I7" s="420" t="str">
        <f>Data!D17</f>
        <v>24.03.2012</v>
      </c>
      <c r="J7" s="421"/>
      <c r="K7" s="410">
        <f>Data!D18</f>
        <v>2503.2012</v>
      </c>
      <c r="L7" s="419"/>
      <c r="M7" s="410" t="str">
        <f>Data!D19</f>
        <v>30.03.2012</v>
      </c>
      <c r="N7" s="421"/>
      <c r="O7" s="410" t="str">
        <f>Data!D20</f>
        <v>31.03.2012</v>
      </c>
      <c r="P7" s="421"/>
      <c r="Q7" s="410" t="str">
        <f>Data!D21</f>
        <v>02.04.2012</v>
      </c>
      <c r="R7" s="411"/>
      <c r="S7" s="418" t="str">
        <f>Data!D22</f>
        <v>03.04.2012</v>
      </c>
      <c r="T7" s="419"/>
      <c r="U7" s="420" t="str">
        <f>Data!D23</f>
        <v>04.04.2012</v>
      </c>
      <c r="V7" s="421"/>
      <c r="W7" s="410" t="str">
        <f>Data!D24</f>
        <v>07.04.2012</v>
      </c>
      <c r="X7" s="421"/>
      <c r="Y7" s="410" t="str">
        <f>Data!D25</f>
        <v>09.04.2012</v>
      </c>
      <c r="Z7" s="421"/>
      <c r="AA7" s="418" t="str">
        <f>Data!D26</f>
        <v>10.04.2012</v>
      </c>
      <c r="AB7" s="421"/>
      <c r="AC7" s="410" t="str">
        <f>Data!D27</f>
        <v>11.04.2012</v>
      </c>
      <c r="AD7" s="421"/>
      <c r="AE7" s="186"/>
    </row>
    <row r="8" spans="1:31" ht="17.25" customHeight="1">
      <c r="A8" s="186"/>
      <c r="B8" s="417"/>
      <c r="C8" s="413"/>
      <c r="D8" s="415"/>
      <c r="E8" s="76" t="s">
        <v>122</v>
      </c>
      <c r="F8" s="51" t="s">
        <v>123</v>
      </c>
      <c r="G8" s="52" t="s">
        <v>122</v>
      </c>
      <c r="H8" s="45" t="s">
        <v>123</v>
      </c>
      <c r="I8" s="53" t="s">
        <v>122</v>
      </c>
      <c r="J8" s="56" t="s">
        <v>123</v>
      </c>
      <c r="K8" s="76" t="s">
        <v>122</v>
      </c>
      <c r="L8" s="45" t="s">
        <v>123</v>
      </c>
      <c r="M8" s="76" t="s">
        <v>122</v>
      </c>
      <c r="N8" s="56" t="s">
        <v>123</v>
      </c>
      <c r="O8" s="76" t="s">
        <v>122</v>
      </c>
      <c r="P8" s="56" t="s">
        <v>123</v>
      </c>
      <c r="Q8" s="76" t="s">
        <v>122</v>
      </c>
      <c r="R8" s="51" t="s">
        <v>123</v>
      </c>
      <c r="S8" s="52" t="s">
        <v>122</v>
      </c>
      <c r="T8" s="45" t="s">
        <v>123</v>
      </c>
      <c r="U8" s="53" t="s">
        <v>122</v>
      </c>
      <c r="V8" s="56" t="s">
        <v>123</v>
      </c>
      <c r="W8" s="76" t="s">
        <v>122</v>
      </c>
      <c r="X8" s="56" t="s">
        <v>123</v>
      </c>
      <c r="Y8" s="76" t="s">
        <v>122</v>
      </c>
      <c r="Z8" s="56" t="s">
        <v>123</v>
      </c>
      <c r="AA8" s="52" t="s">
        <v>122</v>
      </c>
      <c r="AB8" s="56" t="s">
        <v>123</v>
      </c>
      <c r="AC8" s="76" t="s">
        <v>122</v>
      </c>
      <c r="AD8" s="56" t="s">
        <v>123</v>
      </c>
      <c r="AE8" s="186"/>
    </row>
    <row r="9" spans="1:31" s="7" customFormat="1" ht="30" customHeight="1">
      <c r="A9" s="187"/>
      <c r="B9" s="57">
        <v>1</v>
      </c>
      <c r="C9" s="132" t="str">
        <f>Data!H6</f>
        <v>D.SANKARAIAH</v>
      </c>
      <c r="D9" s="50" t="str">
        <f>Data!G6</f>
        <v>Chief</v>
      </c>
      <c r="E9" s="113"/>
      <c r="F9" s="123"/>
      <c r="G9" s="48"/>
      <c r="H9" s="47"/>
      <c r="I9" s="122"/>
      <c r="J9" s="58"/>
      <c r="K9" s="113"/>
      <c r="L9" s="47"/>
      <c r="M9" s="113"/>
      <c r="N9" s="58"/>
      <c r="O9" s="113"/>
      <c r="P9" s="58"/>
      <c r="Q9" s="113"/>
      <c r="R9" s="123"/>
      <c r="S9" s="48"/>
      <c r="T9" s="47"/>
      <c r="U9" s="122"/>
      <c r="V9" s="58"/>
      <c r="W9" s="113"/>
      <c r="X9" s="58"/>
      <c r="Y9" s="113"/>
      <c r="Z9" s="58"/>
      <c r="AA9" s="48"/>
      <c r="AB9" s="58"/>
      <c r="AC9" s="113"/>
      <c r="AD9" s="58"/>
      <c r="AE9" s="187"/>
    </row>
    <row r="10" spans="1:31" s="7" customFormat="1" ht="30" customHeight="1">
      <c r="A10" s="187"/>
      <c r="B10" s="57">
        <v>2</v>
      </c>
      <c r="C10" s="132" t="str">
        <f>Data!H7</f>
        <v>MOHAN</v>
      </c>
      <c r="D10" s="50" t="str">
        <f>Data!G7</f>
        <v>DO</v>
      </c>
      <c r="E10" s="113"/>
      <c r="F10" s="123"/>
      <c r="G10" s="48"/>
      <c r="H10" s="47"/>
      <c r="I10" s="122"/>
      <c r="J10" s="58"/>
      <c r="K10" s="113"/>
      <c r="L10" s="47"/>
      <c r="M10" s="113"/>
      <c r="N10" s="58"/>
      <c r="O10" s="113"/>
      <c r="P10" s="58"/>
      <c r="Q10" s="113"/>
      <c r="R10" s="123"/>
      <c r="S10" s="48"/>
      <c r="T10" s="47"/>
      <c r="U10" s="122"/>
      <c r="V10" s="58"/>
      <c r="W10" s="113"/>
      <c r="X10" s="58"/>
      <c r="Y10" s="113"/>
      <c r="Z10" s="58"/>
      <c r="AA10" s="48"/>
      <c r="AB10" s="58"/>
      <c r="AC10" s="113"/>
      <c r="AD10" s="58"/>
      <c r="AE10" s="187"/>
    </row>
    <row r="11" spans="1:31" s="7" customFormat="1" ht="30" customHeight="1">
      <c r="A11" s="187"/>
      <c r="B11" s="57">
        <v>3</v>
      </c>
      <c r="C11" s="132" t="str">
        <f>Data!H8</f>
        <v>A</v>
      </c>
      <c r="D11" s="50" t="str">
        <f>Data!G8</f>
        <v>Adnl DO</v>
      </c>
      <c r="E11" s="113"/>
      <c r="F11" s="123"/>
      <c r="G11" s="48"/>
      <c r="H11" s="47"/>
      <c r="I11" s="122"/>
      <c r="J11" s="58"/>
      <c r="K11" s="113"/>
      <c r="L11" s="47"/>
      <c r="M11" s="113"/>
      <c r="N11" s="58"/>
      <c r="O11" s="113"/>
      <c r="P11" s="58"/>
      <c r="Q11" s="113"/>
      <c r="R11" s="123"/>
      <c r="S11" s="48"/>
      <c r="T11" s="47"/>
      <c r="U11" s="122"/>
      <c r="V11" s="58"/>
      <c r="W11" s="113"/>
      <c r="X11" s="58"/>
      <c r="Y11" s="113"/>
      <c r="Z11" s="58"/>
      <c r="AA11" s="48"/>
      <c r="AB11" s="58"/>
      <c r="AC11" s="113"/>
      <c r="AD11" s="58"/>
      <c r="AE11" s="187"/>
    </row>
    <row r="12" spans="1:31" s="7" customFormat="1" ht="30" customHeight="1">
      <c r="A12" s="187"/>
      <c r="B12" s="57">
        <v>4</v>
      </c>
      <c r="C12" s="132" t="str">
        <f>Data!H9</f>
        <v>B</v>
      </c>
      <c r="D12" s="50" t="str">
        <f>Data!G9</f>
        <v>Invigilator</v>
      </c>
      <c r="E12" s="113"/>
      <c r="F12" s="123"/>
      <c r="G12" s="48"/>
      <c r="H12" s="47"/>
      <c r="I12" s="122"/>
      <c r="J12" s="58"/>
      <c r="K12" s="113"/>
      <c r="L12" s="47"/>
      <c r="M12" s="113"/>
      <c r="N12" s="58"/>
      <c r="O12" s="113"/>
      <c r="P12" s="58"/>
      <c r="Q12" s="113"/>
      <c r="R12" s="123"/>
      <c r="S12" s="48"/>
      <c r="T12" s="47"/>
      <c r="U12" s="122"/>
      <c r="V12" s="58"/>
      <c r="W12" s="113"/>
      <c r="X12" s="58"/>
      <c r="Y12" s="113"/>
      <c r="Z12" s="58"/>
      <c r="AA12" s="48"/>
      <c r="AB12" s="58"/>
      <c r="AC12" s="113"/>
      <c r="AD12" s="58"/>
      <c r="AE12" s="187"/>
    </row>
    <row r="13" spans="1:31" s="7" customFormat="1" ht="30" customHeight="1">
      <c r="A13" s="187"/>
      <c r="B13" s="57">
        <v>5</v>
      </c>
      <c r="C13" s="132" t="str">
        <f>Data!H10</f>
        <v>C</v>
      </c>
      <c r="D13" s="50" t="str">
        <f>Data!G10</f>
        <v>Invigilator</v>
      </c>
      <c r="E13" s="113"/>
      <c r="F13" s="123"/>
      <c r="G13" s="48"/>
      <c r="H13" s="47"/>
      <c r="I13" s="122"/>
      <c r="J13" s="58"/>
      <c r="K13" s="113"/>
      <c r="L13" s="47"/>
      <c r="M13" s="113"/>
      <c r="N13" s="58"/>
      <c r="O13" s="113"/>
      <c r="P13" s="58"/>
      <c r="Q13" s="113"/>
      <c r="R13" s="123"/>
      <c r="S13" s="48"/>
      <c r="T13" s="47"/>
      <c r="U13" s="122"/>
      <c r="V13" s="58"/>
      <c r="W13" s="113"/>
      <c r="X13" s="58"/>
      <c r="Y13" s="113"/>
      <c r="Z13" s="58"/>
      <c r="AA13" s="48"/>
      <c r="AB13" s="58"/>
      <c r="AC13" s="113"/>
      <c r="AD13" s="58"/>
      <c r="AE13" s="187"/>
    </row>
    <row r="14" spans="1:31" s="7" customFormat="1" ht="30" customHeight="1">
      <c r="A14" s="187"/>
      <c r="B14" s="57">
        <v>6</v>
      </c>
      <c r="C14" s="132" t="str">
        <f>Data!H11</f>
        <v>D</v>
      </c>
      <c r="D14" s="50" t="str">
        <f>Data!G11</f>
        <v>Invigilator</v>
      </c>
      <c r="E14" s="113"/>
      <c r="F14" s="123"/>
      <c r="G14" s="48"/>
      <c r="H14" s="47"/>
      <c r="I14" s="122"/>
      <c r="J14" s="58"/>
      <c r="K14" s="113"/>
      <c r="L14" s="47"/>
      <c r="M14" s="113"/>
      <c r="N14" s="58"/>
      <c r="O14" s="113"/>
      <c r="P14" s="58"/>
      <c r="Q14" s="113"/>
      <c r="R14" s="123"/>
      <c r="S14" s="48"/>
      <c r="T14" s="47"/>
      <c r="U14" s="122"/>
      <c r="V14" s="58"/>
      <c r="W14" s="113"/>
      <c r="X14" s="58"/>
      <c r="Y14" s="113"/>
      <c r="Z14" s="58"/>
      <c r="AA14" s="48"/>
      <c r="AB14" s="58"/>
      <c r="AC14" s="113"/>
      <c r="AD14" s="58"/>
      <c r="AE14" s="187"/>
    </row>
    <row r="15" spans="1:31" s="7" customFormat="1" ht="30" customHeight="1">
      <c r="A15" s="187"/>
      <c r="B15" s="57">
        <v>7</v>
      </c>
      <c r="C15" s="132" t="str">
        <f>Data!H12</f>
        <v>E</v>
      </c>
      <c r="D15" s="50" t="str">
        <f>Data!G12</f>
        <v>Invigilator</v>
      </c>
      <c r="E15" s="113"/>
      <c r="F15" s="123"/>
      <c r="G15" s="48"/>
      <c r="H15" s="47"/>
      <c r="I15" s="122"/>
      <c r="J15" s="58"/>
      <c r="K15" s="113"/>
      <c r="L15" s="47"/>
      <c r="M15" s="113"/>
      <c r="N15" s="58"/>
      <c r="O15" s="113"/>
      <c r="P15" s="58"/>
      <c r="Q15" s="113"/>
      <c r="R15" s="123"/>
      <c r="S15" s="48"/>
      <c r="T15" s="47"/>
      <c r="U15" s="122"/>
      <c r="V15" s="58"/>
      <c r="W15" s="113"/>
      <c r="X15" s="58"/>
      <c r="Y15" s="113"/>
      <c r="Z15" s="58"/>
      <c r="AA15" s="48"/>
      <c r="AB15" s="58"/>
      <c r="AC15" s="113"/>
      <c r="AD15" s="58"/>
      <c r="AE15" s="187"/>
    </row>
    <row r="16" spans="1:31" s="7" customFormat="1" ht="30" customHeight="1">
      <c r="A16" s="187"/>
      <c r="B16" s="57">
        <v>8</v>
      </c>
      <c r="C16" s="132" t="str">
        <f>Data!H13</f>
        <v>F</v>
      </c>
      <c r="D16" s="50" t="str">
        <f>Data!G13</f>
        <v>Invigilator</v>
      </c>
      <c r="E16" s="113"/>
      <c r="F16" s="123"/>
      <c r="G16" s="48"/>
      <c r="H16" s="47"/>
      <c r="I16" s="122"/>
      <c r="J16" s="58"/>
      <c r="K16" s="113"/>
      <c r="L16" s="47"/>
      <c r="M16" s="113"/>
      <c r="N16" s="58"/>
      <c r="O16" s="113"/>
      <c r="P16" s="58"/>
      <c r="Q16" s="113"/>
      <c r="R16" s="123"/>
      <c r="S16" s="48"/>
      <c r="T16" s="47"/>
      <c r="U16" s="122"/>
      <c r="V16" s="58"/>
      <c r="W16" s="113"/>
      <c r="X16" s="58"/>
      <c r="Y16" s="113"/>
      <c r="Z16" s="58"/>
      <c r="AA16" s="48"/>
      <c r="AB16" s="58"/>
      <c r="AC16" s="113"/>
      <c r="AD16" s="58"/>
      <c r="AE16" s="187"/>
    </row>
    <row r="17" spans="1:31" s="7" customFormat="1" ht="30" customHeight="1">
      <c r="A17" s="187"/>
      <c r="B17" s="57">
        <v>9</v>
      </c>
      <c r="C17" s="132" t="str">
        <f>Data!H14</f>
        <v>G</v>
      </c>
      <c r="D17" s="50" t="str">
        <f>Data!G14</f>
        <v>Invigilator</v>
      </c>
      <c r="E17" s="113"/>
      <c r="F17" s="123"/>
      <c r="G17" s="48"/>
      <c r="H17" s="47"/>
      <c r="I17" s="122"/>
      <c r="J17" s="58"/>
      <c r="K17" s="113"/>
      <c r="L17" s="47"/>
      <c r="M17" s="113"/>
      <c r="N17" s="58"/>
      <c r="O17" s="113"/>
      <c r="P17" s="58"/>
      <c r="Q17" s="113"/>
      <c r="R17" s="123"/>
      <c r="S17" s="48"/>
      <c r="T17" s="47"/>
      <c r="U17" s="122"/>
      <c r="V17" s="58"/>
      <c r="W17" s="113"/>
      <c r="X17" s="58"/>
      <c r="Y17" s="113"/>
      <c r="Z17" s="58"/>
      <c r="AA17" s="48"/>
      <c r="AB17" s="58"/>
      <c r="AC17" s="113"/>
      <c r="AD17" s="58"/>
      <c r="AE17" s="187"/>
    </row>
    <row r="18" spans="1:31" s="7" customFormat="1" ht="30" customHeight="1">
      <c r="A18" s="187"/>
      <c r="B18" s="57">
        <v>10</v>
      </c>
      <c r="C18" s="132" t="str">
        <f>Data!H15</f>
        <v>H</v>
      </c>
      <c r="D18" s="50" t="str">
        <f>Data!G15</f>
        <v>Invigilator</v>
      </c>
      <c r="E18" s="113"/>
      <c r="F18" s="123"/>
      <c r="G18" s="48"/>
      <c r="H18" s="47"/>
      <c r="I18" s="122"/>
      <c r="J18" s="58"/>
      <c r="K18" s="113"/>
      <c r="L18" s="47"/>
      <c r="M18" s="113"/>
      <c r="N18" s="58"/>
      <c r="O18" s="113"/>
      <c r="P18" s="58"/>
      <c r="Q18" s="113"/>
      <c r="R18" s="123"/>
      <c r="S18" s="48"/>
      <c r="T18" s="47"/>
      <c r="U18" s="122"/>
      <c r="V18" s="58"/>
      <c r="W18" s="113"/>
      <c r="X18" s="58"/>
      <c r="Y18" s="113"/>
      <c r="Z18" s="58"/>
      <c r="AA18" s="48"/>
      <c r="AB18" s="58"/>
      <c r="AC18" s="113"/>
      <c r="AD18" s="58"/>
      <c r="AE18" s="187"/>
    </row>
    <row r="19" spans="1:31" s="7" customFormat="1" ht="30" customHeight="1">
      <c r="A19" s="187"/>
      <c r="B19" s="57">
        <v>11</v>
      </c>
      <c r="C19" s="132" t="str">
        <f>Data!H16</f>
        <v>I</v>
      </c>
      <c r="D19" s="50" t="str">
        <f>Data!G16</f>
        <v>Invigilator</v>
      </c>
      <c r="E19" s="113"/>
      <c r="F19" s="123"/>
      <c r="G19" s="48"/>
      <c r="H19" s="47"/>
      <c r="I19" s="122"/>
      <c r="J19" s="58"/>
      <c r="K19" s="113"/>
      <c r="L19" s="47"/>
      <c r="M19" s="113"/>
      <c r="N19" s="58"/>
      <c r="O19" s="113"/>
      <c r="P19" s="58"/>
      <c r="Q19" s="113"/>
      <c r="R19" s="123"/>
      <c r="S19" s="48"/>
      <c r="T19" s="47"/>
      <c r="U19" s="122"/>
      <c r="V19" s="58"/>
      <c r="W19" s="113"/>
      <c r="X19" s="58"/>
      <c r="Y19" s="113"/>
      <c r="Z19" s="58"/>
      <c r="AA19" s="48"/>
      <c r="AB19" s="58"/>
      <c r="AC19" s="113"/>
      <c r="AD19" s="58"/>
      <c r="AE19" s="187"/>
    </row>
    <row r="20" spans="1:31" s="7" customFormat="1" ht="30" customHeight="1">
      <c r="A20" s="187"/>
      <c r="B20" s="57">
        <v>12</v>
      </c>
      <c r="C20" s="132" t="str">
        <f>Data!H17</f>
        <v>J</v>
      </c>
      <c r="D20" s="50" t="str">
        <f>Data!G17</f>
        <v>Invigilator</v>
      </c>
      <c r="E20" s="113"/>
      <c r="F20" s="123"/>
      <c r="G20" s="48"/>
      <c r="H20" s="47"/>
      <c r="I20" s="122"/>
      <c r="J20" s="58"/>
      <c r="K20" s="113"/>
      <c r="L20" s="47"/>
      <c r="M20" s="113"/>
      <c r="N20" s="58"/>
      <c r="O20" s="113"/>
      <c r="P20" s="58"/>
      <c r="Q20" s="113"/>
      <c r="R20" s="123"/>
      <c r="S20" s="48"/>
      <c r="T20" s="47"/>
      <c r="U20" s="122"/>
      <c r="V20" s="58"/>
      <c r="W20" s="113"/>
      <c r="X20" s="58"/>
      <c r="Y20" s="113"/>
      <c r="Z20" s="58"/>
      <c r="AA20" s="48"/>
      <c r="AB20" s="58"/>
      <c r="AC20" s="113"/>
      <c r="AD20" s="58"/>
      <c r="AE20" s="187"/>
    </row>
    <row r="21" spans="1:31" s="7" customFormat="1" ht="30" customHeight="1">
      <c r="A21" s="187"/>
      <c r="B21" s="57">
        <v>13</v>
      </c>
      <c r="C21" s="132" t="str">
        <f>Data!H18</f>
        <v>K</v>
      </c>
      <c r="D21" s="50" t="str">
        <f>Data!G18</f>
        <v>Invigilator</v>
      </c>
      <c r="E21" s="113"/>
      <c r="F21" s="123"/>
      <c r="G21" s="48"/>
      <c r="H21" s="47"/>
      <c r="I21" s="122"/>
      <c r="J21" s="58"/>
      <c r="K21" s="113"/>
      <c r="L21" s="47"/>
      <c r="M21" s="113"/>
      <c r="N21" s="58"/>
      <c r="O21" s="113"/>
      <c r="P21" s="58"/>
      <c r="Q21" s="113"/>
      <c r="R21" s="123"/>
      <c r="S21" s="48"/>
      <c r="T21" s="47"/>
      <c r="U21" s="122"/>
      <c r="V21" s="58"/>
      <c r="W21" s="113"/>
      <c r="X21" s="58"/>
      <c r="Y21" s="113"/>
      <c r="Z21" s="58"/>
      <c r="AA21" s="48"/>
      <c r="AB21" s="58"/>
      <c r="AC21" s="113"/>
      <c r="AD21" s="58"/>
      <c r="AE21" s="187"/>
    </row>
    <row r="22" spans="1:31" s="7" customFormat="1" ht="30" customHeight="1">
      <c r="A22" s="187"/>
      <c r="B22" s="57">
        <v>14</v>
      </c>
      <c r="C22" s="132" t="str">
        <f>Data!H19</f>
        <v>L</v>
      </c>
      <c r="D22" s="50" t="str">
        <f>Data!G19</f>
        <v>Invigilator</v>
      </c>
      <c r="E22" s="113"/>
      <c r="F22" s="123"/>
      <c r="G22" s="48"/>
      <c r="H22" s="47"/>
      <c r="I22" s="122"/>
      <c r="J22" s="58"/>
      <c r="K22" s="113"/>
      <c r="L22" s="47"/>
      <c r="M22" s="113"/>
      <c r="N22" s="58"/>
      <c r="O22" s="113"/>
      <c r="P22" s="58"/>
      <c r="Q22" s="113"/>
      <c r="R22" s="123"/>
      <c r="S22" s="48"/>
      <c r="T22" s="47"/>
      <c r="U22" s="122"/>
      <c r="V22" s="58"/>
      <c r="W22" s="113"/>
      <c r="X22" s="58"/>
      <c r="Y22" s="113"/>
      <c r="Z22" s="58"/>
      <c r="AA22" s="48"/>
      <c r="AB22" s="58"/>
      <c r="AC22" s="113"/>
      <c r="AD22" s="58"/>
      <c r="AE22" s="187"/>
    </row>
    <row r="23" spans="1:31" s="7" customFormat="1" ht="30" customHeight="1">
      <c r="A23" s="187"/>
      <c r="B23" s="57">
        <v>15</v>
      </c>
      <c r="C23" s="132" t="str">
        <f>Data!H20</f>
        <v>M</v>
      </c>
      <c r="D23" s="50" t="str">
        <f>Data!G20</f>
        <v>Invigilator</v>
      </c>
      <c r="E23" s="113"/>
      <c r="F23" s="123"/>
      <c r="G23" s="48"/>
      <c r="H23" s="47"/>
      <c r="I23" s="122"/>
      <c r="J23" s="58"/>
      <c r="K23" s="113"/>
      <c r="L23" s="47"/>
      <c r="M23" s="113"/>
      <c r="N23" s="58"/>
      <c r="O23" s="113"/>
      <c r="P23" s="58"/>
      <c r="Q23" s="113"/>
      <c r="R23" s="123"/>
      <c r="S23" s="48"/>
      <c r="T23" s="47"/>
      <c r="U23" s="122"/>
      <c r="V23" s="58"/>
      <c r="W23" s="113"/>
      <c r="X23" s="58"/>
      <c r="Y23" s="113"/>
      <c r="Z23" s="58"/>
      <c r="AA23" s="48"/>
      <c r="AB23" s="58"/>
      <c r="AC23" s="113"/>
      <c r="AD23" s="58"/>
      <c r="AE23" s="187"/>
    </row>
    <row r="24" spans="1:31" s="7" customFormat="1" ht="30" customHeight="1">
      <c r="A24" s="187"/>
      <c r="B24" s="57">
        <v>16</v>
      </c>
      <c r="C24" s="132" t="str">
        <f>Data!H21</f>
        <v>N</v>
      </c>
      <c r="D24" s="50" t="str">
        <f>Data!G21</f>
        <v>Jr. Asst.</v>
      </c>
      <c r="E24" s="113" t="s">
        <v>59</v>
      </c>
      <c r="F24" s="123"/>
      <c r="G24" s="48" t="s">
        <v>59</v>
      </c>
      <c r="H24" s="47"/>
      <c r="I24" s="122" t="s">
        <v>59</v>
      </c>
      <c r="J24" s="58"/>
      <c r="K24" s="113" t="s">
        <v>59</v>
      </c>
      <c r="L24" s="47"/>
      <c r="M24" s="113" t="s">
        <v>59</v>
      </c>
      <c r="N24" s="58"/>
      <c r="O24" s="113" t="s">
        <v>59</v>
      </c>
      <c r="P24" s="58"/>
      <c r="Q24" s="113" t="s">
        <v>59</v>
      </c>
      <c r="R24" s="123"/>
      <c r="S24" s="48" t="s">
        <v>59</v>
      </c>
      <c r="T24" s="47"/>
      <c r="U24" s="122" t="s">
        <v>59</v>
      </c>
      <c r="V24" s="58"/>
      <c r="W24" s="113" t="s">
        <v>59</v>
      </c>
      <c r="X24" s="58"/>
      <c r="Y24" s="113" t="s">
        <v>59</v>
      </c>
      <c r="Z24" s="58"/>
      <c r="AA24" s="48" t="s">
        <v>59</v>
      </c>
      <c r="AB24" s="58"/>
      <c r="AC24" s="113" t="s">
        <v>59</v>
      </c>
      <c r="AD24" s="58"/>
      <c r="AE24" s="187"/>
    </row>
    <row r="25" spans="1:31" s="7" customFormat="1" ht="30" customHeight="1">
      <c r="A25" s="187"/>
      <c r="B25" s="57">
        <v>17</v>
      </c>
      <c r="C25" s="132" t="str">
        <f>Data!H22</f>
        <v>N</v>
      </c>
      <c r="D25" s="50" t="str">
        <f>Data!G22</f>
        <v>Attender</v>
      </c>
      <c r="E25" s="113" t="s">
        <v>59</v>
      </c>
      <c r="F25" s="123"/>
      <c r="G25" s="48" t="s">
        <v>59</v>
      </c>
      <c r="H25" s="47"/>
      <c r="I25" s="122" t="s">
        <v>59</v>
      </c>
      <c r="J25" s="58"/>
      <c r="K25" s="113" t="s">
        <v>59</v>
      </c>
      <c r="L25" s="47"/>
      <c r="M25" s="113" t="s">
        <v>59</v>
      </c>
      <c r="N25" s="58"/>
      <c r="O25" s="113" t="s">
        <v>59</v>
      </c>
      <c r="P25" s="58"/>
      <c r="Q25" s="113" t="s">
        <v>59</v>
      </c>
      <c r="R25" s="123"/>
      <c r="S25" s="48" t="s">
        <v>59</v>
      </c>
      <c r="T25" s="47"/>
      <c r="U25" s="122" t="s">
        <v>59</v>
      </c>
      <c r="V25" s="58"/>
      <c r="W25" s="113" t="s">
        <v>59</v>
      </c>
      <c r="X25" s="58"/>
      <c r="Y25" s="113" t="s">
        <v>59</v>
      </c>
      <c r="Z25" s="58"/>
      <c r="AA25" s="48" t="s">
        <v>59</v>
      </c>
      <c r="AB25" s="58"/>
      <c r="AC25" s="113" t="s">
        <v>59</v>
      </c>
      <c r="AD25" s="58"/>
      <c r="AE25" s="187"/>
    </row>
    <row r="26" spans="1:31" s="7" customFormat="1" ht="30" customHeight="1">
      <c r="A26" s="187"/>
      <c r="B26" s="57">
        <v>18</v>
      </c>
      <c r="C26" s="132" t="str">
        <f>Data!H23</f>
        <v>O</v>
      </c>
      <c r="D26" s="50" t="str">
        <f>Data!G23</f>
        <v>Attender</v>
      </c>
      <c r="E26" s="113" t="s">
        <v>59</v>
      </c>
      <c r="F26" s="123"/>
      <c r="G26" s="48" t="s">
        <v>59</v>
      </c>
      <c r="H26" s="47"/>
      <c r="I26" s="122" t="s">
        <v>59</v>
      </c>
      <c r="J26" s="58"/>
      <c r="K26" s="113" t="s">
        <v>59</v>
      </c>
      <c r="L26" s="47"/>
      <c r="M26" s="113" t="s">
        <v>59</v>
      </c>
      <c r="N26" s="58"/>
      <c r="O26" s="113" t="s">
        <v>59</v>
      </c>
      <c r="P26" s="58"/>
      <c r="Q26" s="113" t="s">
        <v>59</v>
      </c>
      <c r="R26" s="123"/>
      <c r="S26" s="48" t="s">
        <v>59</v>
      </c>
      <c r="T26" s="47"/>
      <c r="U26" s="122" t="s">
        <v>59</v>
      </c>
      <c r="V26" s="58"/>
      <c r="W26" s="113" t="s">
        <v>59</v>
      </c>
      <c r="X26" s="58"/>
      <c r="Y26" s="113" t="s">
        <v>59</v>
      </c>
      <c r="Z26" s="58"/>
      <c r="AA26" s="48" t="s">
        <v>59</v>
      </c>
      <c r="AB26" s="58"/>
      <c r="AC26" s="113" t="s">
        <v>59</v>
      </c>
      <c r="AD26" s="58"/>
      <c r="AE26" s="187"/>
    </row>
    <row r="27" spans="1:31" s="7" customFormat="1" ht="30" customHeight="1">
      <c r="A27" s="187"/>
      <c r="B27" s="57">
        <v>19</v>
      </c>
      <c r="C27" s="132" t="str">
        <f>Data!H24</f>
        <v>P</v>
      </c>
      <c r="D27" s="50" t="str">
        <f>Data!G24</f>
        <v>Sweeper</v>
      </c>
      <c r="E27" s="113" t="s">
        <v>59</v>
      </c>
      <c r="F27" s="123"/>
      <c r="G27" s="48" t="s">
        <v>59</v>
      </c>
      <c r="H27" s="47"/>
      <c r="I27" s="122" t="s">
        <v>59</v>
      </c>
      <c r="J27" s="58"/>
      <c r="K27" s="113" t="s">
        <v>59</v>
      </c>
      <c r="L27" s="47"/>
      <c r="M27" s="113" t="s">
        <v>59</v>
      </c>
      <c r="N27" s="58"/>
      <c r="O27" s="113" t="s">
        <v>59</v>
      </c>
      <c r="P27" s="58"/>
      <c r="Q27" s="113" t="s">
        <v>59</v>
      </c>
      <c r="R27" s="123"/>
      <c r="S27" s="48" t="s">
        <v>59</v>
      </c>
      <c r="T27" s="47"/>
      <c r="U27" s="122" t="s">
        <v>59</v>
      </c>
      <c r="V27" s="58"/>
      <c r="W27" s="113" t="s">
        <v>59</v>
      </c>
      <c r="X27" s="58"/>
      <c r="Y27" s="113" t="s">
        <v>59</v>
      </c>
      <c r="Z27" s="58"/>
      <c r="AA27" s="48" t="s">
        <v>59</v>
      </c>
      <c r="AB27" s="58"/>
      <c r="AC27" s="113" t="s">
        <v>59</v>
      </c>
      <c r="AD27" s="58"/>
      <c r="AE27" s="187"/>
    </row>
    <row r="28" spans="1:31" s="7" customFormat="1" ht="30" customHeight="1">
      <c r="A28" s="187"/>
      <c r="B28" s="57">
        <v>20</v>
      </c>
      <c r="C28" s="132" t="str">
        <f>Data!H25</f>
        <v>Q</v>
      </c>
      <c r="D28" s="50" t="str">
        <f>Data!G25</f>
        <v>Waterman</v>
      </c>
      <c r="E28" s="113" t="s">
        <v>59</v>
      </c>
      <c r="F28" s="123"/>
      <c r="G28" s="48" t="s">
        <v>59</v>
      </c>
      <c r="H28" s="47"/>
      <c r="I28" s="122" t="s">
        <v>59</v>
      </c>
      <c r="J28" s="58"/>
      <c r="K28" s="113" t="s">
        <v>59</v>
      </c>
      <c r="L28" s="47"/>
      <c r="M28" s="113" t="s">
        <v>59</v>
      </c>
      <c r="N28" s="58"/>
      <c r="O28" s="113" t="s">
        <v>59</v>
      </c>
      <c r="P28" s="58"/>
      <c r="Q28" s="113" t="s">
        <v>59</v>
      </c>
      <c r="R28" s="123"/>
      <c r="S28" s="48" t="s">
        <v>59</v>
      </c>
      <c r="T28" s="47"/>
      <c r="U28" s="122" t="s">
        <v>59</v>
      </c>
      <c r="V28" s="58"/>
      <c r="W28" s="113" t="s">
        <v>59</v>
      </c>
      <c r="X28" s="58"/>
      <c r="Y28" s="113" t="s">
        <v>59</v>
      </c>
      <c r="Z28" s="58"/>
      <c r="AA28" s="48" t="s">
        <v>59</v>
      </c>
      <c r="AB28" s="58"/>
      <c r="AC28" s="113" t="s">
        <v>59</v>
      </c>
      <c r="AD28" s="58"/>
      <c r="AE28" s="187"/>
    </row>
    <row r="29" spans="1:31" s="7" customFormat="1" ht="30" customHeight="1" thickBot="1">
      <c r="A29" s="187"/>
      <c r="B29" s="59">
        <v>21</v>
      </c>
      <c r="C29" s="133"/>
      <c r="D29" s="60"/>
      <c r="E29" s="114"/>
      <c r="F29" s="62"/>
      <c r="G29" s="63"/>
      <c r="H29" s="60"/>
      <c r="I29" s="61"/>
      <c r="J29" s="64"/>
      <c r="K29" s="114"/>
      <c r="L29" s="60"/>
      <c r="M29" s="114"/>
      <c r="N29" s="64"/>
      <c r="O29" s="114"/>
      <c r="P29" s="64"/>
      <c r="Q29" s="114"/>
      <c r="R29" s="62"/>
      <c r="S29" s="63"/>
      <c r="T29" s="60"/>
      <c r="U29" s="61"/>
      <c r="V29" s="64"/>
      <c r="W29" s="114"/>
      <c r="X29" s="64"/>
      <c r="Y29" s="114"/>
      <c r="Z29" s="64"/>
      <c r="AA29" s="63"/>
      <c r="AB29" s="64"/>
      <c r="AC29" s="114"/>
      <c r="AD29" s="64"/>
      <c r="AE29" s="187"/>
    </row>
    <row r="30" spans="1:31" ht="21" customHeight="1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</row>
  </sheetData>
  <sheetProtection password="E944" sheet="1" selectLockedCells="1"/>
  <mergeCells count="18">
    <mergeCell ref="K7:L7"/>
    <mergeCell ref="M7:N7"/>
    <mergeCell ref="AA7:AB7"/>
    <mergeCell ref="AC7:AD7"/>
    <mergeCell ref="O7:P7"/>
    <mergeCell ref="Q7:R7"/>
    <mergeCell ref="S7:T7"/>
    <mergeCell ref="U7:V7"/>
    <mergeCell ref="W7:X7"/>
    <mergeCell ref="Y7:Z7"/>
    <mergeCell ref="B2:J2"/>
    <mergeCell ref="B3:J3"/>
    <mergeCell ref="E7:F7"/>
    <mergeCell ref="C7:C8"/>
    <mergeCell ref="D7:D8"/>
    <mergeCell ref="B7:B8"/>
    <mergeCell ref="G7:H7"/>
    <mergeCell ref="I7:J7"/>
  </mergeCells>
  <printOptions/>
  <pageMargins left="0.56" right="0.2362204724409449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B3" sqref="B3:K3"/>
    </sheetView>
  </sheetViews>
  <sheetFormatPr defaultColWidth="9.140625" defaultRowHeight="15"/>
  <cols>
    <col min="1" max="1" width="4.00390625" style="0" customWidth="1"/>
    <col min="2" max="2" width="5.57421875" style="0" customWidth="1"/>
    <col min="3" max="3" width="9.421875" style="0" customWidth="1"/>
    <col min="4" max="4" width="8.57421875" style="0" customWidth="1"/>
    <col min="5" max="10" width="7.7109375" style="0" customWidth="1"/>
    <col min="11" max="11" width="18.28125" style="0" customWidth="1"/>
    <col min="12" max="12" width="3.57421875" style="0" customWidth="1"/>
  </cols>
  <sheetData>
    <row r="1" spans="1:12" ht="21" customHeight="1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8.75">
      <c r="A2" s="188"/>
      <c r="B2" s="400" t="str">
        <f>CONCATENATE("SSC ",Data!E3," Public Examinations, ",Data!F3,", ",Data!C4)</f>
        <v>SSC  Public Examinations, March/April, 2013</v>
      </c>
      <c r="C2" s="400"/>
      <c r="D2" s="400"/>
      <c r="E2" s="400"/>
      <c r="F2" s="400"/>
      <c r="G2" s="400"/>
      <c r="H2" s="400"/>
      <c r="I2" s="400"/>
      <c r="J2" s="400"/>
      <c r="K2" s="400"/>
      <c r="L2" s="188"/>
    </row>
    <row r="3" spans="1:12" ht="15.75">
      <c r="A3" s="188"/>
      <c r="B3" s="401" t="s">
        <v>161</v>
      </c>
      <c r="C3" s="401"/>
      <c r="D3" s="401"/>
      <c r="E3" s="401"/>
      <c r="F3" s="401"/>
      <c r="G3" s="401"/>
      <c r="H3" s="401"/>
      <c r="I3" s="401"/>
      <c r="J3" s="401"/>
      <c r="K3" s="401"/>
      <c r="L3" s="188"/>
    </row>
    <row r="4" spans="1:12" ht="18.75">
      <c r="A4" s="188"/>
      <c r="D4" s="3" t="str">
        <f>'Attendance of Exm prsnl'!C4</f>
        <v>Centre No and Name:</v>
      </c>
      <c r="E4" s="38" t="str">
        <f>'Attendance of Exm prsnl'!D4</f>
        <v>0421 : SRIPUJITHA HIGH SCHOOL</v>
      </c>
      <c r="L4" s="188"/>
    </row>
    <row r="5" spans="1:12" ht="18.75">
      <c r="A5" s="188"/>
      <c r="D5" s="3" t="str">
        <f>'Attendance of Exm prsnl'!C5</f>
        <v>District Code &amp; Name:</v>
      </c>
      <c r="E5" s="38" t="str">
        <f>'Attendance of Exm prsnl'!D5</f>
        <v>14 - GUNTUR</v>
      </c>
      <c r="L5" s="188"/>
    </row>
    <row r="6" spans="1:12" s="115" customFormat="1" ht="14.25" customHeight="1">
      <c r="A6" s="189"/>
      <c r="B6" s="422" t="s">
        <v>127</v>
      </c>
      <c r="C6" s="424" t="s">
        <v>19</v>
      </c>
      <c r="D6" s="424" t="s">
        <v>20</v>
      </c>
      <c r="E6" s="424" t="s">
        <v>128</v>
      </c>
      <c r="F6" s="424"/>
      <c r="G6" s="424" t="s">
        <v>129</v>
      </c>
      <c r="H6" s="424"/>
      <c r="I6" s="424" t="s">
        <v>130</v>
      </c>
      <c r="J6" s="424"/>
      <c r="K6" s="425" t="s">
        <v>133</v>
      </c>
      <c r="L6" s="189"/>
    </row>
    <row r="7" spans="1:12" s="115" customFormat="1" ht="11.25" customHeight="1">
      <c r="A7" s="189"/>
      <c r="B7" s="423"/>
      <c r="C7" s="427"/>
      <c r="D7" s="427"/>
      <c r="E7" s="116" t="s">
        <v>131</v>
      </c>
      <c r="F7" s="116" t="s">
        <v>132</v>
      </c>
      <c r="G7" s="116" t="s">
        <v>131</v>
      </c>
      <c r="H7" s="116" t="s">
        <v>132</v>
      </c>
      <c r="I7" s="116" t="s">
        <v>131</v>
      </c>
      <c r="J7" s="116" t="s">
        <v>132</v>
      </c>
      <c r="K7" s="426"/>
      <c r="L7" s="189"/>
    </row>
    <row r="8" spans="1:12" ht="18" customHeight="1">
      <c r="A8" s="188"/>
      <c r="B8" s="431">
        <v>1</v>
      </c>
      <c r="C8" s="428" t="str">
        <f>Data!D15</f>
        <v>22.03.2012</v>
      </c>
      <c r="D8" s="22" t="s">
        <v>134</v>
      </c>
      <c r="E8" s="22"/>
      <c r="F8" s="22"/>
      <c r="G8" s="22"/>
      <c r="H8" s="22"/>
      <c r="I8" s="22"/>
      <c r="J8" s="22"/>
      <c r="K8" s="432"/>
      <c r="L8" s="188"/>
    </row>
    <row r="9" spans="1:12" ht="18" customHeight="1">
      <c r="A9" s="188"/>
      <c r="B9" s="431"/>
      <c r="C9" s="430"/>
      <c r="D9" s="22" t="s">
        <v>135</v>
      </c>
      <c r="E9" s="22"/>
      <c r="F9" s="22"/>
      <c r="G9" s="22"/>
      <c r="H9" s="22"/>
      <c r="I9" s="22"/>
      <c r="J9" s="22"/>
      <c r="K9" s="432"/>
      <c r="L9" s="188"/>
    </row>
    <row r="10" spans="1:12" ht="18" customHeight="1">
      <c r="A10" s="188"/>
      <c r="B10" s="431"/>
      <c r="C10" s="430"/>
      <c r="D10" s="22" t="s">
        <v>136</v>
      </c>
      <c r="E10" s="22"/>
      <c r="F10" s="22"/>
      <c r="G10" s="22"/>
      <c r="H10" s="22"/>
      <c r="I10" s="22"/>
      <c r="J10" s="22"/>
      <c r="K10" s="432"/>
      <c r="L10" s="188"/>
    </row>
    <row r="11" spans="1:12" ht="18" customHeight="1">
      <c r="A11" s="188"/>
      <c r="B11" s="431"/>
      <c r="C11" s="429"/>
      <c r="D11" s="22" t="s">
        <v>137</v>
      </c>
      <c r="E11" s="22"/>
      <c r="F11" s="22"/>
      <c r="G11" s="22"/>
      <c r="H11" s="22"/>
      <c r="I11" s="22"/>
      <c r="J11" s="22"/>
      <c r="K11" s="432"/>
      <c r="L11" s="188"/>
    </row>
    <row r="12" spans="1:12" ht="18" customHeight="1">
      <c r="A12" s="188"/>
      <c r="B12" s="431">
        <v>2</v>
      </c>
      <c r="C12" s="428" t="str">
        <f>Data!D16</f>
        <v>23.03.2012</v>
      </c>
      <c r="D12" s="22" t="s">
        <v>138</v>
      </c>
      <c r="E12" s="22"/>
      <c r="F12" s="22"/>
      <c r="G12" s="22"/>
      <c r="H12" s="22"/>
      <c r="I12" s="22"/>
      <c r="J12" s="22"/>
      <c r="K12" s="432"/>
      <c r="L12" s="188"/>
    </row>
    <row r="13" spans="1:12" ht="18" customHeight="1">
      <c r="A13" s="188"/>
      <c r="B13" s="431"/>
      <c r="C13" s="430"/>
      <c r="D13" s="22" t="s">
        <v>139</v>
      </c>
      <c r="E13" s="22"/>
      <c r="F13" s="22"/>
      <c r="G13" s="22"/>
      <c r="H13" s="22"/>
      <c r="I13" s="22"/>
      <c r="J13" s="22"/>
      <c r="K13" s="432"/>
      <c r="L13" s="188"/>
    </row>
    <row r="14" spans="1:12" ht="18" customHeight="1">
      <c r="A14" s="188"/>
      <c r="B14" s="431"/>
      <c r="C14" s="430"/>
      <c r="D14" s="22" t="s">
        <v>140</v>
      </c>
      <c r="E14" s="22"/>
      <c r="F14" s="22"/>
      <c r="G14" s="22"/>
      <c r="H14" s="22"/>
      <c r="I14" s="22"/>
      <c r="J14" s="22"/>
      <c r="K14" s="432"/>
      <c r="L14" s="188"/>
    </row>
    <row r="15" spans="1:12" ht="18" customHeight="1">
      <c r="A15" s="188"/>
      <c r="B15" s="431"/>
      <c r="C15" s="430"/>
      <c r="D15" s="22" t="s">
        <v>141</v>
      </c>
      <c r="E15" s="22"/>
      <c r="F15" s="22"/>
      <c r="G15" s="22"/>
      <c r="H15" s="22"/>
      <c r="I15" s="22"/>
      <c r="J15" s="22"/>
      <c r="K15" s="432"/>
      <c r="L15" s="188"/>
    </row>
    <row r="16" spans="1:12" ht="18" customHeight="1">
      <c r="A16" s="188"/>
      <c r="B16" s="431"/>
      <c r="C16" s="429"/>
      <c r="D16" s="22">
        <v>23</v>
      </c>
      <c r="E16" s="22"/>
      <c r="F16" s="22"/>
      <c r="G16" s="22"/>
      <c r="H16" s="22"/>
      <c r="I16" s="22"/>
      <c r="J16" s="22"/>
      <c r="K16" s="432"/>
      <c r="L16" s="188"/>
    </row>
    <row r="17" spans="1:12" ht="18" customHeight="1">
      <c r="A17" s="188"/>
      <c r="B17" s="431">
        <v>3</v>
      </c>
      <c r="C17" s="428" t="str">
        <f>Data!D17</f>
        <v>24.03.2012</v>
      </c>
      <c r="D17" s="22" t="s">
        <v>142</v>
      </c>
      <c r="E17" s="22"/>
      <c r="F17" s="22"/>
      <c r="G17" s="22"/>
      <c r="H17" s="22"/>
      <c r="I17" s="22"/>
      <c r="J17" s="22"/>
      <c r="K17" s="432"/>
      <c r="L17" s="188"/>
    </row>
    <row r="18" spans="1:12" ht="18" customHeight="1">
      <c r="A18" s="188"/>
      <c r="B18" s="431"/>
      <c r="C18" s="429"/>
      <c r="D18" s="22" t="s">
        <v>143</v>
      </c>
      <c r="E18" s="22"/>
      <c r="F18" s="22"/>
      <c r="G18" s="22"/>
      <c r="H18" s="22"/>
      <c r="I18" s="22"/>
      <c r="J18" s="22"/>
      <c r="K18" s="432"/>
      <c r="L18" s="188"/>
    </row>
    <row r="19" spans="1:12" ht="18" customHeight="1">
      <c r="A19" s="188"/>
      <c r="B19" s="431">
        <v>4</v>
      </c>
      <c r="C19" s="428">
        <f>Data!D18</f>
        <v>2503.2012</v>
      </c>
      <c r="D19" s="22" t="s">
        <v>144</v>
      </c>
      <c r="E19" s="22"/>
      <c r="F19" s="22"/>
      <c r="G19" s="22"/>
      <c r="H19" s="22"/>
      <c r="I19" s="22"/>
      <c r="J19" s="22"/>
      <c r="K19" s="432"/>
      <c r="L19" s="188"/>
    </row>
    <row r="20" spans="1:12" ht="18" customHeight="1">
      <c r="A20" s="188"/>
      <c r="B20" s="431"/>
      <c r="C20" s="429"/>
      <c r="D20" s="22" t="s">
        <v>145</v>
      </c>
      <c r="E20" s="22"/>
      <c r="F20" s="22"/>
      <c r="G20" s="22"/>
      <c r="H20" s="22"/>
      <c r="I20" s="22"/>
      <c r="J20" s="22"/>
      <c r="K20" s="432"/>
      <c r="L20" s="188"/>
    </row>
    <row r="21" spans="1:12" ht="18" customHeight="1">
      <c r="A21" s="188"/>
      <c r="B21" s="431">
        <v>5</v>
      </c>
      <c r="C21" s="428" t="str">
        <f>Data!D19</f>
        <v>30.03.2012</v>
      </c>
      <c r="D21" s="22" t="s">
        <v>146</v>
      </c>
      <c r="E21" s="22"/>
      <c r="F21" s="22"/>
      <c r="G21" s="22"/>
      <c r="H21" s="22"/>
      <c r="I21" s="22"/>
      <c r="J21" s="22"/>
      <c r="K21" s="432"/>
      <c r="L21" s="188"/>
    </row>
    <row r="22" spans="1:12" ht="18" customHeight="1">
      <c r="A22" s="188"/>
      <c r="B22" s="431"/>
      <c r="C22" s="429"/>
      <c r="D22" s="22" t="s">
        <v>147</v>
      </c>
      <c r="E22" s="22"/>
      <c r="F22" s="22"/>
      <c r="G22" s="22"/>
      <c r="H22" s="22"/>
      <c r="I22" s="22"/>
      <c r="J22" s="22"/>
      <c r="K22" s="432"/>
      <c r="L22" s="188"/>
    </row>
    <row r="23" spans="1:12" ht="18" customHeight="1">
      <c r="A23" s="188"/>
      <c r="B23" s="431">
        <v>6</v>
      </c>
      <c r="C23" s="428" t="str">
        <f>Data!D20</f>
        <v>31.03.2012</v>
      </c>
      <c r="D23" s="22" t="s">
        <v>148</v>
      </c>
      <c r="E23" s="22"/>
      <c r="F23" s="22"/>
      <c r="G23" s="22"/>
      <c r="H23" s="22"/>
      <c r="I23" s="22"/>
      <c r="J23" s="22"/>
      <c r="K23" s="432"/>
      <c r="L23" s="188"/>
    </row>
    <row r="24" spans="1:12" ht="18" customHeight="1">
      <c r="A24" s="188"/>
      <c r="B24" s="431"/>
      <c r="C24" s="429"/>
      <c r="D24" s="22" t="s">
        <v>149</v>
      </c>
      <c r="E24" s="22"/>
      <c r="F24" s="22"/>
      <c r="G24" s="22"/>
      <c r="H24" s="22"/>
      <c r="I24" s="22"/>
      <c r="J24" s="22"/>
      <c r="K24" s="432"/>
      <c r="L24" s="188"/>
    </row>
    <row r="25" spans="1:12" ht="18" customHeight="1">
      <c r="A25" s="188"/>
      <c r="B25" s="431">
        <v>7</v>
      </c>
      <c r="C25" s="428" t="str">
        <f>Data!D21</f>
        <v>02.04.2012</v>
      </c>
      <c r="D25" s="22" t="s">
        <v>150</v>
      </c>
      <c r="E25" s="22"/>
      <c r="F25" s="22"/>
      <c r="G25" s="22"/>
      <c r="H25" s="22"/>
      <c r="I25" s="22"/>
      <c r="J25" s="22"/>
      <c r="K25" s="432"/>
      <c r="L25" s="188"/>
    </row>
    <row r="26" spans="1:12" ht="18" customHeight="1">
      <c r="A26" s="188"/>
      <c r="B26" s="431"/>
      <c r="C26" s="429"/>
      <c r="D26" s="22" t="s">
        <v>151</v>
      </c>
      <c r="E26" s="22"/>
      <c r="F26" s="22"/>
      <c r="G26" s="22"/>
      <c r="H26" s="22"/>
      <c r="I26" s="22"/>
      <c r="J26" s="22"/>
      <c r="K26" s="432"/>
      <c r="L26" s="188"/>
    </row>
    <row r="27" spans="1:12" ht="18" customHeight="1">
      <c r="A27" s="188"/>
      <c r="B27" s="431">
        <v>8</v>
      </c>
      <c r="C27" s="428" t="str">
        <f>Data!D22</f>
        <v>03.04.2012</v>
      </c>
      <c r="D27" s="22" t="s">
        <v>152</v>
      </c>
      <c r="E27" s="22"/>
      <c r="F27" s="22"/>
      <c r="G27" s="22"/>
      <c r="H27" s="22"/>
      <c r="I27" s="22"/>
      <c r="J27" s="22"/>
      <c r="K27" s="432"/>
      <c r="L27" s="188"/>
    </row>
    <row r="28" spans="1:12" ht="18" customHeight="1">
      <c r="A28" s="188"/>
      <c r="B28" s="431"/>
      <c r="C28" s="429"/>
      <c r="D28" s="22" t="s">
        <v>153</v>
      </c>
      <c r="E28" s="22"/>
      <c r="F28" s="22"/>
      <c r="G28" s="22"/>
      <c r="H28" s="22"/>
      <c r="I28" s="22"/>
      <c r="J28" s="22"/>
      <c r="K28" s="432"/>
      <c r="L28" s="188"/>
    </row>
    <row r="29" spans="1:12" ht="18" customHeight="1">
      <c r="A29" s="188"/>
      <c r="B29" s="431">
        <v>9</v>
      </c>
      <c r="C29" s="428" t="str">
        <f>Data!D23</f>
        <v>04.04.2012</v>
      </c>
      <c r="D29" s="22" t="s">
        <v>154</v>
      </c>
      <c r="E29" s="22"/>
      <c r="F29" s="22"/>
      <c r="G29" s="22"/>
      <c r="H29" s="22"/>
      <c r="I29" s="22"/>
      <c r="J29" s="22"/>
      <c r="K29" s="432"/>
      <c r="L29" s="188"/>
    </row>
    <row r="30" spans="1:12" ht="18" customHeight="1">
      <c r="A30" s="188"/>
      <c r="B30" s="431"/>
      <c r="C30" s="429"/>
      <c r="D30" s="22" t="s">
        <v>155</v>
      </c>
      <c r="E30" s="22"/>
      <c r="F30" s="22"/>
      <c r="G30" s="22"/>
      <c r="H30" s="22"/>
      <c r="I30" s="22"/>
      <c r="J30" s="22"/>
      <c r="K30" s="432"/>
      <c r="L30" s="188"/>
    </row>
    <row r="31" spans="1:12" ht="18" customHeight="1">
      <c r="A31" s="188"/>
      <c r="B31" s="431">
        <v>10</v>
      </c>
      <c r="C31" s="428" t="str">
        <f>Data!D24</f>
        <v>07.04.2012</v>
      </c>
      <c r="D31" s="22" t="s">
        <v>156</v>
      </c>
      <c r="E31" s="22"/>
      <c r="F31" s="22"/>
      <c r="G31" s="22"/>
      <c r="H31" s="22"/>
      <c r="I31" s="22"/>
      <c r="J31" s="22"/>
      <c r="K31" s="432"/>
      <c r="L31" s="188"/>
    </row>
    <row r="32" spans="1:12" ht="18" customHeight="1">
      <c r="A32" s="188"/>
      <c r="B32" s="431"/>
      <c r="C32" s="429"/>
      <c r="D32" s="22" t="s">
        <v>157</v>
      </c>
      <c r="E32" s="22"/>
      <c r="F32" s="22"/>
      <c r="G32" s="22"/>
      <c r="H32" s="22"/>
      <c r="I32" s="22"/>
      <c r="J32" s="22"/>
      <c r="K32" s="432"/>
      <c r="L32" s="188"/>
    </row>
    <row r="33" spans="1:12" ht="18" customHeight="1">
      <c r="A33" s="188"/>
      <c r="B33" s="431">
        <v>11</v>
      </c>
      <c r="C33" s="428" t="str">
        <f>Data!D25</f>
        <v>09.04.2012</v>
      </c>
      <c r="D33" s="22" t="s">
        <v>158</v>
      </c>
      <c r="E33" s="22"/>
      <c r="F33" s="22"/>
      <c r="G33" s="22"/>
      <c r="H33" s="22"/>
      <c r="I33" s="22"/>
      <c r="J33" s="22"/>
      <c r="K33" s="432"/>
      <c r="L33" s="188"/>
    </row>
    <row r="34" spans="1:12" ht="18" customHeight="1">
      <c r="A34" s="188"/>
      <c r="B34" s="431"/>
      <c r="C34" s="429"/>
      <c r="D34" s="22" t="s">
        <v>159</v>
      </c>
      <c r="E34" s="22"/>
      <c r="F34" s="22"/>
      <c r="G34" s="22"/>
      <c r="H34" s="22"/>
      <c r="I34" s="22"/>
      <c r="J34" s="22"/>
      <c r="K34" s="432"/>
      <c r="L34" s="188"/>
    </row>
    <row r="35" spans="1:12" ht="36" customHeight="1">
      <c r="A35" s="188"/>
      <c r="B35" s="21">
        <v>12</v>
      </c>
      <c r="C35" s="77" t="str">
        <f>Data!D26</f>
        <v>10.04.2012</v>
      </c>
      <c r="D35" s="22">
        <v>24</v>
      </c>
      <c r="E35" s="22"/>
      <c r="F35" s="22"/>
      <c r="G35" s="22"/>
      <c r="H35" s="22"/>
      <c r="I35" s="22"/>
      <c r="J35" s="22"/>
      <c r="K35" s="23"/>
      <c r="L35" s="188"/>
    </row>
    <row r="36" spans="1:12" ht="35.25" customHeight="1">
      <c r="A36" s="188"/>
      <c r="B36" s="24">
        <v>13</v>
      </c>
      <c r="C36" s="78" t="str">
        <f>Data!D27</f>
        <v>11.04.2012</v>
      </c>
      <c r="D36" s="54" t="s">
        <v>160</v>
      </c>
      <c r="E36" s="25"/>
      <c r="F36" s="25"/>
      <c r="G36" s="25"/>
      <c r="H36" s="25"/>
      <c r="I36" s="25"/>
      <c r="J36" s="25"/>
      <c r="K36" s="26"/>
      <c r="L36" s="188"/>
    </row>
    <row r="37" spans="1:12" ht="15">
      <c r="A37" s="188"/>
      <c r="L37" s="188"/>
    </row>
    <row r="38" spans="1:12" ht="15">
      <c r="A38" s="188"/>
      <c r="L38" s="188"/>
    </row>
    <row r="39" spans="1:12" ht="15">
      <c r="A39" s="188"/>
      <c r="B39" t="s">
        <v>162</v>
      </c>
      <c r="K39" s="3" t="str">
        <f>'Reporting Exm Prsnl'!G29</f>
        <v>Signature of the Chief Superintendent</v>
      </c>
      <c r="L39" s="188"/>
    </row>
    <row r="40" spans="1:12" s="55" customFormat="1" ht="21.75" customHeight="1">
      <c r="A40" s="190"/>
      <c r="C40" s="433" t="str">
        <f>Data!H7</f>
        <v>MOHAN</v>
      </c>
      <c r="D40" s="433"/>
      <c r="E40" s="433"/>
      <c r="I40" s="433" t="str">
        <f>'Reporting Exm Prsnl'!G30</f>
        <v>D.SANKARAIAH</v>
      </c>
      <c r="J40" s="433"/>
      <c r="K40" s="433"/>
      <c r="L40" s="190"/>
    </row>
    <row r="41" spans="1:12" ht="20.25" customHeight="1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</row>
  </sheetData>
  <sheetProtection password="E944" sheet="1" selectLockedCells="1"/>
  <mergeCells count="44">
    <mergeCell ref="B2:K2"/>
    <mergeCell ref="B3:K3"/>
    <mergeCell ref="I40:K40"/>
    <mergeCell ref="C40:E40"/>
    <mergeCell ref="C8:C11"/>
    <mergeCell ref="K27:K28"/>
    <mergeCell ref="K29:K30"/>
    <mergeCell ref="K31:K32"/>
    <mergeCell ref="K33:K34"/>
    <mergeCell ref="B29:B30"/>
    <mergeCell ref="B31:B32"/>
    <mergeCell ref="B33:B34"/>
    <mergeCell ref="K8:K11"/>
    <mergeCell ref="K12:K16"/>
    <mergeCell ref="K17:K18"/>
    <mergeCell ref="K19:K20"/>
    <mergeCell ref="K21:K22"/>
    <mergeCell ref="K23:K24"/>
    <mergeCell ref="K25:K26"/>
    <mergeCell ref="C31:C32"/>
    <mergeCell ref="C33:C34"/>
    <mergeCell ref="B8:B11"/>
    <mergeCell ref="B12:B16"/>
    <mergeCell ref="B17:B18"/>
    <mergeCell ref="B19:B20"/>
    <mergeCell ref="B21:B22"/>
    <mergeCell ref="B23:B24"/>
    <mergeCell ref="B25:B26"/>
    <mergeCell ref="B27:B28"/>
    <mergeCell ref="C23:C24"/>
    <mergeCell ref="C25:C26"/>
    <mergeCell ref="C6:C7"/>
    <mergeCell ref="C27:C28"/>
    <mergeCell ref="C29:C30"/>
    <mergeCell ref="C12:C16"/>
    <mergeCell ref="C17:C18"/>
    <mergeCell ref="C19:C20"/>
    <mergeCell ref="C21:C22"/>
    <mergeCell ref="B6:B7"/>
    <mergeCell ref="E6:F6"/>
    <mergeCell ref="G6:H6"/>
    <mergeCell ref="I6:J6"/>
    <mergeCell ref="K6:K7"/>
    <mergeCell ref="D6:D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3" sqref="B3:H3"/>
    </sheetView>
  </sheetViews>
  <sheetFormatPr defaultColWidth="9.140625" defaultRowHeight="15"/>
  <cols>
    <col min="1" max="1" width="3.7109375" style="0" customWidth="1"/>
    <col min="2" max="2" width="4.421875" style="7" customWidth="1"/>
    <col min="3" max="3" width="9.00390625" style="7" customWidth="1"/>
    <col min="4" max="4" width="8.28125" style="0" customWidth="1"/>
    <col min="5" max="5" width="39.140625" style="0" customWidth="1"/>
    <col min="6" max="6" width="11.28125" style="0" customWidth="1"/>
    <col min="7" max="7" width="10.140625" style="0" customWidth="1"/>
    <col min="8" max="8" width="13.00390625" style="0" customWidth="1"/>
    <col min="9" max="9" width="3.421875" style="0" customWidth="1"/>
  </cols>
  <sheetData>
    <row r="1" spans="1:9" ht="22.5" customHeight="1">
      <c r="A1" s="191"/>
      <c r="B1" s="192"/>
      <c r="C1" s="192"/>
      <c r="D1" s="191"/>
      <c r="E1" s="191"/>
      <c r="F1" s="191"/>
      <c r="G1" s="191"/>
      <c r="H1" s="191"/>
      <c r="I1" s="191"/>
    </row>
    <row r="2" spans="1:9" ht="18.75">
      <c r="A2" s="191"/>
      <c r="B2" s="384" t="str">
        <f>CONCATENATE("SSC ",Data!E3," Public Examinations, ",Data!F3,", ",Data!C4)</f>
        <v>SSC  Public Examinations, March/April, 2013</v>
      </c>
      <c r="C2" s="384"/>
      <c r="D2" s="384"/>
      <c r="E2" s="384"/>
      <c r="F2" s="384"/>
      <c r="G2" s="384"/>
      <c r="H2" s="384"/>
      <c r="I2" s="191"/>
    </row>
    <row r="3" spans="1:9" ht="15.75">
      <c r="A3" s="191"/>
      <c r="B3" s="387" t="s">
        <v>185</v>
      </c>
      <c r="C3" s="387"/>
      <c r="D3" s="387"/>
      <c r="E3" s="387"/>
      <c r="F3" s="387"/>
      <c r="G3" s="387"/>
      <c r="H3" s="387"/>
      <c r="I3" s="191"/>
    </row>
    <row r="4" spans="1:9" ht="18.75">
      <c r="A4" s="191"/>
      <c r="D4" s="3" t="str">
        <f>'Q.P.Account'!D4</f>
        <v>Centre No and Name:</v>
      </c>
      <c r="E4" s="38" t="str">
        <f>'Q.P.Account'!E4</f>
        <v>0421 : SRIPUJITHA HIGH SCHOOL</v>
      </c>
      <c r="I4" s="191"/>
    </row>
    <row r="5" spans="1:9" ht="18.75">
      <c r="A5" s="191"/>
      <c r="D5" s="3" t="str">
        <f>'Q.P.Account'!D5</f>
        <v>District Code &amp; Name:</v>
      </c>
      <c r="E5" s="38" t="str">
        <f>'Q.P.Account'!E5</f>
        <v>14 - GUNTUR</v>
      </c>
      <c r="I5" s="191"/>
    </row>
    <row r="6" spans="1:9" s="8" customFormat="1" ht="27.75" customHeight="1">
      <c r="A6" s="193"/>
      <c r="B6" s="27" t="s">
        <v>18</v>
      </c>
      <c r="C6" s="28" t="s">
        <v>19</v>
      </c>
      <c r="D6" s="28" t="s">
        <v>180</v>
      </c>
      <c r="E6" s="28" t="s">
        <v>181</v>
      </c>
      <c r="F6" s="28" t="s">
        <v>182</v>
      </c>
      <c r="G6" s="28" t="s">
        <v>183</v>
      </c>
      <c r="H6" s="29" t="s">
        <v>184</v>
      </c>
      <c r="I6" s="193"/>
    </row>
    <row r="7" spans="1:9" ht="45.75" customHeight="1">
      <c r="A7" s="191"/>
      <c r="B7" s="436">
        <f>'Q.P.Account'!B8</f>
        <v>1</v>
      </c>
      <c r="C7" s="435" t="str">
        <f>'Q.P.Account'!C8</f>
        <v>22.03.2012</v>
      </c>
      <c r="D7" s="195" t="str">
        <f>'Q.P.Account'!D8</f>
        <v>01T</v>
      </c>
      <c r="E7" s="6"/>
      <c r="F7" s="6"/>
      <c r="G7" s="6"/>
      <c r="H7" s="19"/>
      <c r="I7" s="191"/>
    </row>
    <row r="8" spans="1:9" ht="45.75" customHeight="1">
      <c r="A8" s="191"/>
      <c r="B8" s="431"/>
      <c r="C8" s="434"/>
      <c r="D8" s="22" t="str">
        <f>'Q.P.Account'!D9</f>
        <v>03T</v>
      </c>
      <c r="E8" s="5"/>
      <c r="F8" s="5"/>
      <c r="G8" s="5"/>
      <c r="H8" s="13"/>
      <c r="I8" s="191"/>
    </row>
    <row r="9" spans="1:9" ht="45.75" customHeight="1">
      <c r="A9" s="191"/>
      <c r="B9" s="431"/>
      <c r="C9" s="434"/>
      <c r="D9" s="22" t="str">
        <f>'Q.P.Account'!D10</f>
        <v>01H</v>
      </c>
      <c r="E9" s="5"/>
      <c r="F9" s="5"/>
      <c r="G9" s="5"/>
      <c r="H9" s="13"/>
      <c r="I9" s="191"/>
    </row>
    <row r="10" spans="1:9" ht="45.75" customHeight="1">
      <c r="A10" s="191"/>
      <c r="B10" s="431"/>
      <c r="C10" s="434"/>
      <c r="D10" s="22" t="str">
        <f>'Q.P.Account'!D11</f>
        <v>01U</v>
      </c>
      <c r="E10" s="5"/>
      <c r="F10" s="5"/>
      <c r="G10" s="5"/>
      <c r="H10" s="13"/>
      <c r="I10" s="191"/>
    </row>
    <row r="11" spans="1:9" ht="45.75" customHeight="1">
      <c r="A11" s="191"/>
      <c r="B11" s="431">
        <f>'Q.P.Account'!B12</f>
        <v>2</v>
      </c>
      <c r="C11" s="434" t="str">
        <f>'Q.P.Account'!C12</f>
        <v>23.03.2012</v>
      </c>
      <c r="D11" s="22" t="str">
        <f>'Q.P.Account'!D12</f>
        <v>02T</v>
      </c>
      <c r="E11" s="5"/>
      <c r="F11" s="5"/>
      <c r="G11" s="5"/>
      <c r="H11" s="13"/>
      <c r="I11" s="191"/>
    </row>
    <row r="12" spans="1:9" ht="45.75" customHeight="1">
      <c r="A12" s="191"/>
      <c r="B12" s="431"/>
      <c r="C12" s="434"/>
      <c r="D12" s="22" t="str">
        <f>'Q.P.Account'!D13</f>
        <v>04S</v>
      </c>
      <c r="E12" s="5"/>
      <c r="F12" s="5"/>
      <c r="G12" s="5"/>
      <c r="H12" s="13"/>
      <c r="I12" s="191"/>
    </row>
    <row r="13" spans="1:9" ht="45.75" customHeight="1">
      <c r="A13" s="191"/>
      <c r="B13" s="431"/>
      <c r="C13" s="434"/>
      <c r="D13" s="22" t="str">
        <f>'Q.P.Account'!D14</f>
        <v>02H</v>
      </c>
      <c r="E13" s="5"/>
      <c r="F13" s="5"/>
      <c r="G13" s="5"/>
      <c r="H13" s="13"/>
      <c r="I13" s="191"/>
    </row>
    <row r="14" spans="1:9" ht="45.75" customHeight="1">
      <c r="A14" s="191"/>
      <c r="B14" s="431"/>
      <c r="C14" s="434"/>
      <c r="D14" s="22" t="str">
        <f>'Q.P.Account'!D15</f>
        <v>02U</v>
      </c>
      <c r="E14" s="5"/>
      <c r="F14" s="5"/>
      <c r="G14" s="5"/>
      <c r="H14" s="13"/>
      <c r="I14" s="191"/>
    </row>
    <row r="15" spans="1:9" ht="45.75" customHeight="1">
      <c r="A15" s="191"/>
      <c r="B15" s="431"/>
      <c r="C15" s="434"/>
      <c r="D15" s="22">
        <f>'Q.P.Account'!D16</f>
        <v>23</v>
      </c>
      <c r="E15" s="5"/>
      <c r="F15" s="5"/>
      <c r="G15" s="5"/>
      <c r="H15" s="13"/>
      <c r="I15" s="191"/>
    </row>
    <row r="16" spans="1:9" ht="45.75" customHeight="1">
      <c r="A16" s="191"/>
      <c r="B16" s="431">
        <f>'Q.P.Account'!B17</f>
        <v>3</v>
      </c>
      <c r="C16" s="434" t="str">
        <f>'Q.P.Account'!C17</f>
        <v>24.03.2012</v>
      </c>
      <c r="D16" s="22" t="str">
        <f>'Q.P.Account'!D17</f>
        <v>09H</v>
      </c>
      <c r="E16" s="5"/>
      <c r="F16" s="5"/>
      <c r="G16" s="5"/>
      <c r="H16" s="13"/>
      <c r="I16" s="191"/>
    </row>
    <row r="17" spans="1:9" ht="45.75" customHeight="1">
      <c r="A17" s="191"/>
      <c r="B17" s="431"/>
      <c r="C17" s="434"/>
      <c r="D17" s="22" t="str">
        <f>'Q.P.Account'!D18</f>
        <v>09T</v>
      </c>
      <c r="E17" s="5"/>
      <c r="F17" s="5"/>
      <c r="G17" s="5"/>
      <c r="H17" s="13"/>
      <c r="I17" s="191"/>
    </row>
    <row r="18" spans="1:9" ht="45.75" customHeight="1">
      <c r="A18" s="191"/>
      <c r="B18" s="431">
        <f>'Q.P.Account'!B19</f>
        <v>4</v>
      </c>
      <c r="C18" s="434">
        <f>'Q.P.Account'!C19</f>
        <v>2503.2012</v>
      </c>
      <c r="D18" s="22" t="str">
        <f>'Q.P.Account'!D19</f>
        <v>13E</v>
      </c>
      <c r="E18" s="5"/>
      <c r="F18" s="5"/>
      <c r="G18" s="5"/>
      <c r="H18" s="13"/>
      <c r="I18" s="191"/>
    </row>
    <row r="19" spans="1:9" ht="45.75" customHeight="1">
      <c r="A19" s="191"/>
      <c r="B19" s="431"/>
      <c r="C19" s="434"/>
      <c r="D19" s="22" t="str">
        <f>'Q.P.Account'!D20</f>
        <v>29E</v>
      </c>
      <c r="E19" s="5"/>
      <c r="F19" s="5"/>
      <c r="G19" s="5"/>
      <c r="H19" s="13"/>
      <c r="I19" s="191"/>
    </row>
    <row r="20" spans="1:9" ht="45.75" customHeight="1">
      <c r="A20" s="191"/>
      <c r="B20" s="431">
        <f>'Q.P.Account'!B21</f>
        <v>5</v>
      </c>
      <c r="C20" s="434" t="str">
        <f>'Q.P.Account'!C21</f>
        <v>30.03.2012</v>
      </c>
      <c r="D20" s="22" t="str">
        <f>'Q.P.Account'!D21</f>
        <v>14E</v>
      </c>
      <c r="E20" s="5"/>
      <c r="F20" s="5"/>
      <c r="G20" s="5"/>
      <c r="H20" s="13"/>
      <c r="I20" s="191"/>
    </row>
    <row r="21" spans="1:9" ht="45.75" customHeight="1">
      <c r="A21" s="191"/>
      <c r="B21" s="431"/>
      <c r="C21" s="434"/>
      <c r="D21" s="22" t="str">
        <f>'Q.P.Account'!D22</f>
        <v>30E</v>
      </c>
      <c r="E21" s="5"/>
      <c r="F21" s="5"/>
      <c r="G21" s="5"/>
      <c r="H21" s="13"/>
      <c r="I21" s="191"/>
    </row>
    <row r="22" spans="1:9" ht="45.75" customHeight="1">
      <c r="A22" s="191"/>
      <c r="B22" s="431">
        <f>'Q.P.Account'!B23</f>
        <v>6</v>
      </c>
      <c r="C22" s="434" t="str">
        <f>'Q.P.Account'!C23</f>
        <v>31.03.2012</v>
      </c>
      <c r="D22" s="22" t="str">
        <f>'Q.P.Account'!D23</f>
        <v>15T</v>
      </c>
      <c r="E22" s="5"/>
      <c r="F22" s="5"/>
      <c r="G22" s="5"/>
      <c r="H22" s="13"/>
      <c r="I22" s="191"/>
    </row>
    <row r="23" spans="1:9" ht="45.75" customHeight="1">
      <c r="A23" s="191"/>
      <c r="B23" s="431"/>
      <c r="C23" s="434"/>
      <c r="D23" s="22" t="str">
        <f>'Q.P.Account'!D24</f>
        <v>15E</v>
      </c>
      <c r="E23" s="5"/>
      <c r="F23" s="5"/>
      <c r="G23" s="5"/>
      <c r="H23" s="13"/>
      <c r="I23" s="191"/>
    </row>
    <row r="24" spans="1:9" ht="45.75" customHeight="1">
      <c r="A24" s="191"/>
      <c r="B24" s="431">
        <f>'Q.P.Account'!B25</f>
        <v>7</v>
      </c>
      <c r="C24" s="434" t="str">
        <f>'Q.P.Account'!C25</f>
        <v>02.04.2012</v>
      </c>
      <c r="D24" s="22" t="str">
        <f>'Q.P.Account'!D25</f>
        <v>16T</v>
      </c>
      <c r="E24" s="5"/>
      <c r="F24" s="5"/>
      <c r="G24" s="5"/>
      <c r="H24" s="13"/>
      <c r="I24" s="191"/>
    </row>
    <row r="25" spans="1:9" ht="45.75" customHeight="1">
      <c r="A25" s="191"/>
      <c r="B25" s="431"/>
      <c r="C25" s="434"/>
      <c r="D25" s="22" t="str">
        <f>'Q.P.Account'!D26</f>
        <v>16E</v>
      </c>
      <c r="E25" s="5"/>
      <c r="F25" s="5"/>
      <c r="G25" s="5"/>
      <c r="H25" s="13"/>
      <c r="I25" s="191"/>
    </row>
    <row r="26" spans="1:9" ht="45.75" customHeight="1">
      <c r="A26" s="191"/>
      <c r="B26" s="431">
        <f>'Q.P.Account'!B27</f>
        <v>8</v>
      </c>
      <c r="C26" s="434" t="str">
        <f>'Q.P.Account'!C27</f>
        <v>03.04.2012</v>
      </c>
      <c r="D26" s="22" t="str">
        <f>'Q.P.Account'!D27</f>
        <v>19T</v>
      </c>
      <c r="E26" s="5"/>
      <c r="F26" s="5"/>
      <c r="G26" s="5"/>
      <c r="H26" s="13"/>
      <c r="I26" s="191"/>
    </row>
    <row r="27" spans="1:9" ht="45.75" customHeight="1">
      <c r="A27" s="191"/>
      <c r="B27" s="431"/>
      <c r="C27" s="434"/>
      <c r="D27" s="22" t="str">
        <f>'Q.P.Account'!D28</f>
        <v>19E</v>
      </c>
      <c r="E27" s="5"/>
      <c r="F27" s="5"/>
      <c r="G27" s="5"/>
      <c r="H27" s="13"/>
      <c r="I27" s="191"/>
    </row>
    <row r="28" spans="1:9" ht="45.75" customHeight="1">
      <c r="A28" s="191"/>
      <c r="B28" s="431">
        <f>'Q.P.Account'!B29</f>
        <v>9</v>
      </c>
      <c r="C28" s="434" t="str">
        <f>'Q.P.Account'!C29</f>
        <v>04.04.2012</v>
      </c>
      <c r="D28" s="22" t="str">
        <f>'Q.P.Account'!D29</f>
        <v>20T</v>
      </c>
      <c r="E28" s="5"/>
      <c r="F28" s="5"/>
      <c r="G28" s="5"/>
      <c r="H28" s="13"/>
      <c r="I28" s="191"/>
    </row>
    <row r="29" spans="1:9" ht="45.75" customHeight="1">
      <c r="A29" s="191"/>
      <c r="B29" s="431"/>
      <c r="C29" s="434"/>
      <c r="D29" s="22" t="str">
        <f>'Q.P.Account'!D30</f>
        <v>20E</v>
      </c>
      <c r="E29" s="5"/>
      <c r="F29" s="5"/>
      <c r="G29" s="5"/>
      <c r="H29" s="13"/>
      <c r="I29" s="191"/>
    </row>
    <row r="30" spans="1:9" ht="45.75" customHeight="1">
      <c r="A30" s="191"/>
      <c r="B30" s="431">
        <f>'Q.P.Account'!B31</f>
        <v>10</v>
      </c>
      <c r="C30" s="434" t="str">
        <f>'Q.P.Account'!C31</f>
        <v>07.04.2012</v>
      </c>
      <c r="D30" s="22" t="str">
        <f>'Q.P.Account'!D31</f>
        <v>21T</v>
      </c>
      <c r="E30" s="5"/>
      <c r="F30" s="5"/>
      <c r="G30" s="5"/>
      <c r="H30" s="13"/>
      <c r="I30" s="191"/>
    </row>
    <row r="31" spans="1:9" ht="45.75" customHeight="1">
      <c r="A31" s="191"/>
      <c r="B31" s="431"/>
      <c r="C31" s="434"/>
      <c r="D31" s="22" t="str">
        <f>'Q.P.Account'!D32</f>
        <v>21E</v>
      </c>
      <c r="E31" s="5"/>
      <c r="F31" s="5"/>
      <c r="G31" s="5"/>
      <c r="H31" s="13"/>
      <c r="I31" s="191"/>
    </row>
    <row r="32" spans="1:9" ht="45.75" customHeight="1">
      <c r="A32" s="191"/>
      <c r="B32" s="431">
        <f>'Q.P.Account'!B33</f>
        <v>11</v>
      </c>
      <c r="C32" s="434" t="str">
        <f>'Q.P.Account'!C33</f>
        <v>09.04.2012</v>
      </c>
      <c r="D32" s="22" t="str">
        <f>'Q.P.Account'!D33</f>
        <v>22T</v>
      </c>
      <c r="E32" s="5"/>
      <c r="F32" s="5"/>
      <c r="G32" s="5"/>
      <c r="H32" s="13"/>
      <c r="I32" s="191"/>
    </row>
    <row r="33" spans="1:9" ht="45.75" customHeight="1">
      <c r="A33" s="191"/>
      <c r="B33" s="431"/>
      <c r="C33" s="434"/>
      <c r="D33" s="22" t="str">
        <f>'Q.P.Account'!D34</f>
        <v>22E</v>
      </c>
      <c r="E33" s="5"/>
      <c r="F33" s="5"/>
      <c r="G33" s="5"/>
      <c r="H33" s="13"/>
      <c r="I33" s="191"/>
    </row>
    <row r="34" spans="1:9" ht="45.75" customHeight="1">
      <c r="A34" s="191"/>
      <c r="B34" s="21">
        <f>'Q.P.Account'!B35</f>
        <v>12</v>
      </c>
      <c r="C34" s="79" t="str">
        <f>'Q.P.Account'!C35</f>
        <v>10.04.2012</v>
      </c>
      <c r="D34" s="22">
        <f>'Q.P.Account'!D35</f>
        <v>24</v>
      </c>
      <c r="E34" s="5"/>
      <c r="F34" s="5"/>
      <c r="G34" s="5"/>
      <c r="H34" s="13"/>
      <c r="I34" s="191"/>
    </row>
    <row r="35" spans="1:9" ht="45.75" customHeight="1">
      <c r="A35" s="191"/>
      <c r="B35" s="24">
        <f>'Q.P.Account'!B36</f>
        <v>13</v>
      </c>
      <c r="C35" s="80" t="str">
        <f>'Q.P.Account'!C36</f>
        <v>11.04.2012</v>
      </c>
      <c r="D35" s="103" t="str">
        <f>'Q.P.Account'!D36</f>
        <v>Vocational</v>
      </c>
      <c r="E35" s="15"/>
      <c r="F35" s="15"/>
      <c r="G35" s="15"/>
      <c r="H35" s="16"/>
      <c r="I35" s="191"/>
    </row>
    <row r="36" spans="1:9" ht="15">
      <c r="A36" s="191"/>
      <c r="I36" s="191"/>
    </row>
    <row r="37" spans="1:9" ht="15">
      <c r="A37" s="191"/>
      <c r="B37" s="65" t="str">
        <f>'Q.P.Account'!B39</f>
        <v>Signature of the Departmental Officer</v>
      </c>
      <c r="H37" s="3" t="str">
        <f>'Q.P.Account'!K39</f>
        <v>Signature of the Chief Superintendent</v>
      </c>
      <c r="I37" s="191"/>
    </row>
    <row r="38" spans="1:9" s="66" customFormat="1" ht="23.25" customHeight="1">
      <c r="A38" s="194"/>
      <c r="B38" s="437" t="str">
        <f>'Q.P.Account'!C40</f>
        <v>MOHAN</v>
      </c>
      <c r="C38" s="437"/>
      <c r="D38" s="437"/>
      <c r="F38" s="433" t="str">
        <f>'Q.P.Account'!I40</f>
        <v>D.SANKARAIAH</v>
      </c>
      <c r="G38" s="433"/>
      <c r="H38" s="433"/>
      <c r="I38" s="194"/>
    </row>
    <row r="39" spans="1:9" ht="15">
      <c r="A39" s="191"/>
      <c r="I39" s="191"/>
    </row>
    <row r="40" spans="1:9" ht="22.5" customHeight="1">
      <c r="A40" s="191"/>
      <c r="B40" s="192"/>
      <c r="C40" s="192"/>
      <c r="D40" s="191"/>
      <c r="E40" s="191"/>
      <c r="F40" s="191"/>
      <c r="G40" s="191"/>
      <c r="H40" s="191"/>
      <c r="I40" s="191"/>
    </row>
  </sheetData>
  <sheetProtection password="E944" sheet="1" selectLockedCells="1"/>
  <mergeCells count="26">
    <mergeCell ref="F38:H38"/>
    <mergeCell ref="B38:D38"/>
    <mergeCell ref="B32:B33"/>
    <mergeCell ref="C32:C33"/>
    <mergeCell ref="B2:H2"/>
    <mergeCell ref="B3:H3"/>
    <mergeCell ref="B28:B29"/>
    <mergeCell ref="C28:C29"/>
    <mergeCell ref="C20:C21"/>
    <mergeCell ref="B20:B21"/>
    <mergeCell ref="B22:B23"/>
    <mergeCell ref="C22:C23"/>
    <mergeCell ref="B16:B17"/>
    <mergeCell ref="C16:C17"/>
    <mergeCell ref="B30:B31"/>
    <mergeCell ref="C30:C31"/>
    <mergeCell ref="B24:B25"/>
    <mergeCell ref="C24:C25"/>
    <mergeCell ref="B26:B27"/>
    <mergeCell ref="C26:C27"/>
    <mergeCell ref="B18:B19"/>
    <mergeCell ref="C18:C19"/>
    <mergeCell ref="C7:C10"/>
    <mergeCell ref="C11:C15"/>
    <mergeCell ref="B7:B10"/>
    <mergeCell ref="B11:B1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B4" sqref="B4:Q4"/>
    </sheetView>
  </sheetViews>
  <sheetFormatPr defaultColWidth="9.140625" defaultRowHeight="15"/>
  <cols>
    <col min="1" max="1" width="3.28125" style="0" customWidth="1"/>
    <col min="2" max="2" width="11.421875" style="0" customWidth="1"/>
    <col min="3" max="3" width="16.7109375" style="0" customWidth="1"/>
    <col min="4" max="15" width="7.140625" style="0" customWidth="1"/>
    <col min="17" max="17" width="15.421875" style="0" customWidth="1"/>
    <col min="18" max="18" width="3.140625" style="0" customWidth="1"/>
  </cols>
  <sheetData>
    <row r="1" spans="1:18" ht="18" customHeigh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8" s="4" customFormat="1" ht="18.75">
      <c r="A2" s="210"/>
      <c r="B2" s="444" t="s">
        <v>0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210"/>
    </row>
    <row r="3" spans="1:18" s="4" customFormat="1" ht="18.75">
      <c r="A3" s="210"/>
      <c r="B3" s="444" t="str">
        <f>CONCATENATE("SSC ",Data!E3," Public Examinations, ",Data!F3,", ",Data!C4)</f>
        <v>SSC  Public Examinations, March/April, 2013</v>
      </c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210"/>
    </row>
    <row r="4" spans="1:18" s="4" customFormat="1" ht="18.75">
      <c r="A4" s="210"/>
      <c r="B4" s="385" t="s">
        <v>303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210"/>
    </row>
    <row r="5" spans="1:18" ht="15">
      <c r="A5" s="209"/>
      <c r="B5" s="445" t="s">
        <v>1</v>
      </c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209"/>
    </row>
    <row r="6" spans="1:18" ht="20.25" customHeight="1">
      <c r="A6" s="209"/>
      <c r="B6" s="33" t="s">
        <v>5</v>
      </c>
      <c r="C6" s="197" t="str">
        <f>Data!C6</f>
        <v>0421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3" t="s">
        <v>2</v>
      </c>
      <c r="P6" s="32"/>
      <c r="Q6" s="32"/>
      <c r="R6" s="209"/>
    </row>
    <row r="7" spans="1:18" ht="15.75">
      <c r="A7" s="209"/>
      <c r="B7" s="33" t="s">
        <v>6</v>
      </c>
      <c r="C7" s="35" t="str">
        <f>Data!C5</f>
        <v>SRIPUJITHA HIGH SCHOOL</v>
      </c>
      <c r="D7" s="32"/>
      <c r="E7" s="32"/>
      <c r="F7" s="32"/>
      <c r="G7" s="32"/>
      <c r="H7" s="32"/>
      <c r="I7" s="32"/>
      <c r="J7" s="32" t="s">
        <v>4</v>
      </c>
      <c r="K7" s="32"/>
      <c r="L7" s="32"/>
      <c r="M7" s="32"/>
      <c r="N7" s="32"/>
      <c r="O7" s="33" t="s">
        <v>3</v>
      </c>
      <c r="P7" s="32"/>
      <c r="Q7" s="32"/>
      <c r="R7" s="209"/>
    </row>
    <row r="8" spans="1:18" ht="3" customHeight="1" thickBot="1">
      <c r="A8" s="209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209"/>
    </row>
    <row r="9" spans="1:18" s="2" customFormat="1" ht="34.5" customHeight="1">
      <c r="A9" s="211"/>
      <c r="B9" s="442" t="s">
        <v>7</v>
      </c>
      <c r="C9" s="438" t="s">
        <v>8</v>
      </c>
      <c r="D9" s="438" t="s">
        <v>264</v>
      </c>
      <c r="E9" s="438"/>
      <c r="F9" s="438"/>
      <c r="G9" s="438" t="s">
        <v>265</v>
      </c>
      <c r="H9" s="438"/>
      <c r="I9" s="438"/>
      <c r="J9" s="438" t="s">
        <v>266</v>
      </c>
      <c r="K9" s="438"/>
      <c r="L9" s="438"/>
      <c r="M9" s="438" t="s">
        <v>267</v>
      </c>
      <c r="N9" s="438"/>
      <c r="O9" s="438"/>
      <c r="P9" s="438" t="s">
        <v>13</v>
      </c>
      <c r="Q9" s="440" t="s">
        <v>14</v>
      </c>
      <c r="R9" s="211"/>
    </row>
    <row r="10" spans="1:18" s="2" customFormat="1" ht="12">
      <c r="A10" s="211"/>
      <c r="B10" s="443"/>
      <c r="C10" s="439"/>
      <c r="D10" s="196" t="s">
        <v>10</v>
      </c>
      <c r="E10" s="196" t="s">
        <v>11</v>
      </c>
      <c r="F10" s="196" t="s">
        <v>12</v>
      </c>
      <c r="G10" s="196" t="s">
        <v>10</v>
      </c>
      <c r="H10" s="196" t="s">
        <v>11</v>
      </c>
      <c r="I10" s="196" t="s">
        <v>12</v>
      </c>
      <c r="J10" s="196" t="s">
        <v>10</v>
      </c>
      <c r="K10" s="196" t="s">
        <v>11</v>
      </c>
      <c r="L10" s="196" t="s">
        <v>12</v>
      </c>
      <c r="M10" s="196" t="s">
        <v>10</v>
      </c>
      <c r="N10" s="196" t="s">
        <v>11</v>
      </c>
      <c r="O10" s="196" t="s">
        <v>12</v>
      </c>
      <c r="P10" s="439"/>
      <c r="Q10" s="441"/>
      <c r="R10" s="211"/>
    </row>
    <row r="11" spans="1:18" s="1" customFormat="1" ht="15">
      <c r="A11" s="212"/>
      <c r="B11" s="198">
        <v>1</v>
      </c>
      <c r="C11" s="199">
        <v>2</v>
      </c>
      <c r="D11" s="199">
        <v>3</v>
      </c>
      <c r="E11" s="199">
        <v>4</v>
      </c>
      <c r="F11" s="199">
        <v>5</v>
      </c>
      <c r="G11" s="199">
        <v>6</v>
      </c>
      <c r="H11" s="199">
        <v>7</v>
      </c>
      <c r="I11" s="199">
        <v>8</v>
      </c>
      <c r="J11" s="199">
        <v>9</v>
      </c>
      <c r="K11" s="199">
        <v>10</v>
      </c>
      <c r="L11" s="199">
        <v>11</v>
      </c>
      <c r="M11" s="199">
        <v>12</v>
      </c>
      <c r="N11" s="199">
        <v>13</v>
      </c>
      <c r="O11" s="199">
        <v>14</v>
      </c>
      <c r="P11" s="199">
        <v>15</v>
      </c>
      <c r="Q11" s="200">
        <v>16</v>
      </c>
      <c r="R11" s="212"/>
    </row>
    <row r="12" spans="1:18" ht="28.5" customHeight="1">
      <c r="A12" s="209"/>
      <c r="B12" s="201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3"/>
      <c r="R12" s="209"/>
    </row>
    <row r="13" spans="1:18" ht="28.5" customHeight="1">
      <c r="A13" s="209"/>
      <c r="B13" s="201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3"/>
      <c r="R13" s="209"/>
    </row>
    <row r="14" spans="1:18" ht="28.5" customHeight="1">
      <c r="A14" s="209"/>
      <c r="B14" s="201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3"/>
      <c r="R14" s="209"/>
    </row>
    <row r="15" spans="1:18" ht="28.5" customHeight="1">
      <c r="A15" s="209"/>
      <c r="B15" s="201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3"/>
      <c r="R15" s="209"/>
    </row>
    <row r="16" spans="1:18" ht="28.5" customHeight="1">
      <c r="A16" s="209"/>
      <c r="B16" s="201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3"/>
      <c r="R16" s="209"/>
    </row>
    <row r="17" spans="1:18" ht="28.5" customHeight="1">
      <c r="A17" s="209"/>
      <c r="B17" s="201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3"/>
      <c r="R17" s="209"/>
    </row>
    <row r="18" spans="1:18" ht="28.5" customHeight="1" thickBot="1">
      <c r="A18" s="209"/>
      <c r="B18" s="204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6"/>
      <c r="R18" s="209"/>
    </row>
    <row r="19" spans="1:18" ht="15">
      <c r="A19" s="209"/>
      <c r="R19" s="209"/>
    </row>
    <row r="20" spans="1:18" ht="15">
      <c r="A20" s="209"/>
      <c r="O20" t="s">
        <v>14</v>
      </c>
      <c r="R20" s="209"/>
    </row>
    <row r="21" spans="1:18" ht="15">
      <c r="A21" s="209"/>
      <c r="R21" s="209"/>
    </row>
    <row r="22" spans="1:18" ht="15">
      <c r="A22" s="209"/>
      <c r="R22" s="209"/>
    </row>
    <row r="23" spans="1:18" ht="21" customHeight="1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</row>
  </sheetData>
  <sheetProtection password="E944" sheet="1" selectLockedCells="1"/>
  <mergeCells count="12">
    <mergeCell ref="B2:Q2"/>
    <mergeCell ref="B3:Q3"/>
    <mergeCell ref="B4:Q4"/>
    <mergeCell ref="B5:Q5"/>
    <mergeCell ref="J9:L9"/>
    <mergeCell ref="M9:O9"/>
    <mergeCell ref="P9:P10"/>
    <mergeCell ref="Q9:Q10"/>
    <mergeCell ref="B9:B10"/>
    <mergeCell ref="C9:C10"/>
    <mergeCell ref="D9:F9"/>
    <mergeCell ref="G9:I9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B4" sqref="B4:J4"/>
    </sheetView>
  </sheetViews>
  <sheetFormatPr defaultColWidth="9.140625" defaultRowHeight="15"/>
  <cols>
    <col min="1" max="1" width="3.8515625" style="0" customWidth="1"/>
    <col min="2" max="2" width="15.00390625" style="0" customWidth="1"/>
    <col min="3" max="3" width="12.8515625" style="0" customWidth="1"/>
    <col min="4" max="9" width="7.8515625" style="0" customWidth="1"/>
    <col min="10" max="10" width="19.57421875" style="0" customWidth="1"/>
    <col min="11" max="11" width="3.57421875" style="0" customWidth="1"/>
  </cols>
  <sheetData>
    <row r="1" spans="1:11" ht="19.5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8" ht="18.75">
      <c r="A2" s="129"/>
      <c r="B2" s="444" t="s">
        <v>15</v>
      </c>
      <c r="C2" s="444"/>
      <c r="D2" s="444"/>
      <c r="E2" s="444"/>
      <c r="F2" s="444"/>
      <c r="G2" s="444"/>
      <c r="H2" s="444"/>
      <c r="I2" s="444"/>
      <c r="J2" s="444"/>
      <c r="K2" s="220"/>
      <c r="L2" s="9"/>
      <c r="M2" s="9"/>
      <c r="N2" s="9"/>
      <c r="O2" s="9"/>
      <c r="P2" s="9"/>
      <c r="Q2" s="9"/>
      <c r="R2" s="9"/>
    </row>
    <row r="3" spans="1:18" ht="18.75">
      <c r="A3" s="129"/>
      <c r="B3" s="384" t="str">
        <f>CONCATENATE("SSC ",Data!E3," Public Examinations, ",Data!F3,", ",Data!C4)</f>
        <v>SSC  Public Examinations, March/April, 2013</v>
      </c>
      <c r="C3" s="384"/>
      <c r="D3" s="384"/>
      <c r="E3" s="384"/>
      <c r="F3" s="384"/>
      <c r="G3" s="384"/>
      <c r="H3" s="384"/>
      <c r="I3" s="384"/>
      <c r="J3" s="384"/>
      <c r="K3" s="221"/>
      <c r="L3" s="10"/>
      <c r="M3" s="10"/>
      <c r="N3" s="10"/>
      <c r="O3" s="10"/>
      <c r="P3" s="10"/>
      <c r="Q3" s="10"/>
      <c r="R3" s="10"/>
    </row>
    <row r="4" spans="1:18" ht="18.75">
      <c r="A4" s="129"/>
      <c r="B4" s="385" t="s">
        <v>27</v>
      </c>
      <c r="C4" s="385"/>
      <c r="D4" s="385"/>
      <c r="E4" s="385"/>
      <c r="F4" s="385"/>
      <c r="G4" s="385"/>
      <c r="H4" s="385"/>
      <c r="I4" s="385"/>
      <c r="J4" s="385"/>
      <c r="K4" s="221"/>
      <c r="L4" s="10"/>
      <c r="M4" s="10"/>
      <c r="N4" s="10"/>
      <c r="O4" s="10"/>
      <c r="P4" s="10"/>
      <c r="Q4" s="10"/>
      <c r="R4" s="10"/>
    </row>
    <row r="5" spans="1:18" ht="15">
      <c r="A5" s="129"/>
      <c r="B5" s="453" t="s">
        <v>45</v>
      </c>
      <c r="C5" s="453"/>
      <c r="D5" s="453"/>
      <c r="E5" s="453"/>
      <c r="F5" s="453"/>
      <c r="G5" s="453"/>
      <c r="H5" s="453"/>
      <c r="I5" s="453"/>
      <c r="J5" s="453"/>
      <c r="K5" s="222"/>
      <c r="L5" s="17"/>
      <c r="M5" s="17"/>
      <c r="N5" s="17"/>
      <c r="O5" s="17"/>
      <c r="P5" s="17"/>
      <c r="Q5" s="17"/>
      <c r="R5" s="17"/>
    </row>
    <row r="6" spans="1:11" s="32" customFormat="1" ht="30" customHeight="1">
      <c r="A6" s="223"/>
      <c r="C6" s="33" t="s">
        <v>43</v>
      </c>
      <c r="D6" s="446" t="str">
        <f>CONCATENATE('Proforma II'!C6," : ",'Proforma II'!C7)</f>
        <v>0421 : SRIPUJITHA HIGH SCHOOL</v>
      </c>
      <c r="E6" s="446"/>
      <c r="F6" s="446"/>
      <c r="G6" s="446"/>
      <c r="H6" s="446"/>
      <c r="I6" s="33" t="s">
        <v>2</v>
      </c>
      <c r="K6" s="223"/>
    </row>
    <row r="7" spans="1:11" ht="15">
      <c r="A7" s="129"/>
      <c r="B7" s="32"/>
      <c r="C7" s="33" t="s">
        <v>44</v>
      </c>
      <c r="D7" s="32"/>
      <c r="E7" s="32"/>
      <c r="F7" s="32"/>
      <c r="G7" s="32"/>
      <c r="H7" s="32"/>
      <c r="I7" s="33" t="s">
        <v>4</v>
      </c>
      <c r="J7" s="33"/>
      <c r="K7" s="129"/>
    </row>
    <row r="8" spans="1:11" ht="3" customHeight="1" thickBot="1">
      <c r="A8" s="129"/>
      <c r="B8" s="32"/>
      <c r="C8" s="32"/>
      <c r="D8" s="32"/>
      <c r="E8" s="32"/>
      <c r="F8" s="32"/>
      <c r="G8" s="32"/>
      <c r="H8" s="32"/>
      <c r="I8" s="32"/>
      <c r="J8" s="32"/>
      <c r="K8" s="129"/>
    </row>
    <row r="9" spans="1:11" s="34" customFormat="1" ht="17.25" customHeight="1">
      <c r="A9" s="224"/>
      <c r="B9" s="449" t="s">
        <v>28</v>
      </c>
      <c r="C9" s="447" t="s">
        <v>29</v>
      </c>
      <c r="D9" s="447" t="s">
        <v>30</v>
      </c>
      <c r="E9" s="447"/>
      <c r="F9" s="447"/>
      <c r="G9" s="447"/>
      <c r="H9" s="447"/>
      <c r="I9" s="447"/>
      <c r="J9" s="451" t="s">
        <v>36</v>
      </c>
      <c r="K9" s="224"/>
    </row>
    <row r="10" spans="1:11" s="34" customFormat="1" ht="26.25" customHeight="1">
      <c r="A10" s="224"/>
      <c r="B10" s="450"/>
      <c r="C10" s="448"/>
      <c r="D10" s="218" t="s">
        <v>31</v>
      </c>
      <c r="E10" s="218" t="s">
        <v>32</v>
      </c>
      <c r="F10" s="218" t="s">
        <v>33</v>
      </c>
      <c r="G10" s="218" t="s">
        <v>34</v>
      </c>
      <c r="H10" s="218" t="s">
        <v>35</v>
      </c>
      <c r="I10" s="218" t="s">
        <v>37</v>
      </c>
      <c r="J10" s="452"/>
      <c r="K10" s="224"/>
    </row>
    <row r="11" spans="1:11" ht="21" customHeight="1">
      <c r="A11" s="129"/>
      <c r="B11" s="198"/>
      <c r="C11" s="202"/>
      <c r="D11" s="218"/>
      <c r="E11" s="202"/>
      <c r="F11" s="202"/>
      <c r="G11" s="202"/>
      <c r="H11" s="202"/>
      <c r="I11" s="202"/>
      <c r="J11" s="203"/>
      <c r="K11" s="129"/>
    </row>
    <row r="12" spans="1:11" ht="21" customHeight="1">
      <c r="A12" s="129"/>
      <c r="B12" s="201"/>
      <c r="C12" s="202"/>
      <c r="D12" s="218"/>
      <c r="E12" s="202"/>
      <c r="F12" s="202"/>
      <c r="G12" s="202"/>
      <c r="H12" s="202"/>
      <c r="I12" s="202"/>
      <c r="J12" s="203"/>
      <c r="K12" s="129"/>
    </row>
    <row r="13" spans="1:11" ht="21" customHeight="1">
      <c r="A13" s="129"/>
      <c r="B13" s="201"/>
      <c r="C13" s="202"/>
      <c r="D13" s="218"/>
      <c r="E13" s="202"/>
      <c r="F13" s="202"/>
      <c r="G13" s="202"/>
      <c r="H13" s="202"/>
      <c r="I13" s="202"/>
      <c r="J13" s="203"/>
      <c r="K13" s="129"/>
    </row>
    <row r="14" spans="1:11" ht="21" customHeight="1">
      <c r="A14" s="129"/>
      <c r="B14" s="201"/>
      <c r="C14" s="202"/>
      <c r="D14" s="218"/>
      <c r="E14" s="202"/>
      <c r="F14" s="202"/>
      <c r="G14" s="202"/>
      <c r="H14" s="202"/>
      <c r="I14" s="202"/>
      <c r="J14" s="203"/>
      <c r="K14" s="129"/>
    </row>
    <row r="15" spans="1:11" ht="21" customHeight="1">
      <c r="A15" s="129"/>
      <c r="B15" s="201"/>
      <c r="C15" s="202"/>
      <c r="D15" s="218"/>
      <c r="E15" s="202"/>
      <c r="F15" s="202"/>
      <c r="G15" s="202"/>
      <c r="H15" s="202"/>
      <c r="I15" s="202"/>
      <c r="J15" s="203"/>
      <c r="K15" s="129"/>
    </row>
    <row r="16" spans="1:11" ht="21" customHeight="1">
      <c r="A16" s="129"/>
      <c r="B16" s="201"/>
      <c r="C16" s="202"/>
      <c r="D16" s="218"/>
      <c r="E16" s="202"/>
      <c r="F16" s="202"/>
      <c r="G16" s="202"/>
      <c r="H16" s="202"/>
      <c r="I16" s="202"/>
      <c r="J16" s="203"/>
      <c r="K16" s="129"/>
    </row>
    <row r="17" spans="1:11" ht="21" customHeight="1">
      <c r="A17" s="129"/>
      <c r="B17" s="201"/>
      <c r="C17" s="202"/>
      <c r="D17" s="218"/>
      <c r="E17" s="202"/>
      <c r="F17" s="202"/>
      <c r="G17" s="202"/>
      <c r="H17" s="202"/>
      <c r="I17" s="202"/>
      <c r="J17" s="203"/>
      <c r="K17" s="129"/>
    </row>
    <row r="18" spans="1:11" ht="21" customHeight="1">
      <c r="A18" s="129"/>
      <c r="B18" s="201"/>
      <c r="C18" s="202"/>
      <c r="D18" s="202"/>
      <c r="E18" s="202"/>
      <c r="F18" s="202"/>
      <c r="G18" s="202"/>
      <c r="H18" s="202"/>
      <c r="I18" s="202"/>
      <c r="J18" s="203"/>
      <c r="K18" s="129"/>
    </row>
    <row r="19" spans="1:11" ht="21" customHeight="1">
      <c r="A19" s="129"/>
      <c r="B19" s="201"/>
      <c r="C19" s="202"/>
      <c r="D19" s="202"/>
      <c r="E19" s="202"/>
      <c r="F19" s="202"/>
      <c r="G19" s="202"/>
      <c r="H19" s="202"/>
      <c r="I19" s="202"/>
      <c r="J19" s="203"/>
      <c r="K19" s="129"/>
    </row>
    <row r="20" spans="1:11" ht="21" customHeight="1">
      <c r="A20" s="129"/>
      <c r="B20" s="201"/>
      <c r="C20" s="202"/>
      <c r="D20" s="202"/>
      <c r="E20" s="202"/>
      <c r="F20" s="202"/>
      <c r="G20" s="202"/>
      <c r="H20" s="202"/>
      <c r="I20" s="202"/>
      <c r="J20" s="203"/>
      <c r="K20" s="129"/>
    </row>
    <row r="21" spans="1:11" ht="21" customHeight="1">
      <c r="A21" s="129"/>
      <c r="B21" s="201"/>
      <c r="C21" s="202"/>
      <c r="D21" s="202"/>
      <c r="E21" s="202"/>
      <c r="F21" s="202"/>
      <c r="G21" s="202"/>
      <c r="H21" s="202"/>
      <c r="I21" s="202"/>
      <c r="J21" s="203"/>
      <c r="K21" s="129"/>
    </row>
    <row r="22" spans="1:11" ht="21" customHeight="1">
      <c r="A22" s="129"/>
      <c r="B22" s="201"/>
      <c r="C22" s="202"/>
      <c r="D22" s="202"/>
      <c r="E22" s="202"/>
      <c r="F22" s="202"/>
      <c r="G22" s="202"/>
      <c r="H22" s="202"/>
      <c r="I22" s="202"/>
      <c r="J22" s="203"/>
      <c r="K22" s="129"/>
    </row>
    <row r="23" spans="1:11" ht="21" customHeight="1">
      <c r="A23" s="129"/>
      <c r="B23" s="201"/>
      <c r="C23" s="202"/>
      <c r="D23" s="202"/>
      <c r="E23" s="202"/>
      <c r="F23" s="202"/>
      <c r="G23" s="202"/>
      <c r="H23" s="202"/>
      <c r="I23" s="202"/>
      <c r="J23" s="203"/>
      <c r="K23" s="129"/>
    </row>
    <row r="24" spans="1:11" ht="21" customHeight="1">
      <c r="A24" s="129"/>
      <c r="B24" s="201"/>
      <c r="C24" s="202"/>
      <c r="D24" s="202"/>
      <c r="E24" s="202"/>
      <c r="F24" s="202"/>
      <c r="G24" s="202"/>
      <c r="H24" s="202"/>
      <c r="I24" s="202"/>
      <c r="J24" s="203"/>
      <c r="K24" s="129"/>
    </row>
    <row r="25" spans="1:11" ht="21" customHeight="1">
      <c r="A25" s="129"/>
      <c r="B25" s="201"/>
      <c r="C25" s="202"/>
      <c r="D25" s="202"/>
      <c r="E25" s="202"/>
      <c r="F25" s="202"/>
      <c r="G25" s="202"/>
      <c r="H25" s="202"/>
      <c r="I25" s="202"/>
      <c r="J25" s="203"/>
      <c r="K25" s="129"/>
    </row>
    <row r="26" spans="1:11" ht="21" customHeight="1">
      <c r="A26" s="129"/>
      <c r="B26" s="201"/>
      <c r="C26" s="202"/>
      <c r="D26" s="202"/>
      <c r="E26" s="202"/>
      <c r="F26" s="202"/>
      <c r="G26" s="202"/>
      <c r="H26" s="202"/>
      <c r="I26" s="202"/>
      <c r="J26" s="203"/>
      <c r="K26" s="129"/>
    </row>
    <row r="27" spans="1:11" ht="21" customHeight="1">
      <c r="A27" s="129"/>
      <c r="B27" s="201"/>
      <c r="C27" s="202"/>
      <c r="D27" s="202"/>
      <c r="E27" s="202"/>
      <c r="F27" s="202"/>
      <c r="G27" s="202"/>
      <c r="H27" s="202"/>
      <c r="I27" s="202"/>
      <c r="J27" s="203"/>
      <c r="K27" s="129"/>
    </row>
    <row r="28" spans="1:11" ht="21" customHeight="1">
      <c r="A28" s="129"/>
      <c r="B28" s="201"/>
      <c r="C28" s="202"/>
      <c r="D28" s="202"/>
      <c r="E28" s="202"/>
      <c r="F28" s="202"/>
      <c r="G28" s="202"/>
      <c r="H28" s="202"/>
      <c r="I28" s="202"/>
      <c r="J28" s="203"/>
      <c r="K28" s="129"/>
    </row>
    <row r="29" spans="1:11" ht="21" customHeight="1">
      <c r="A29" s="129"/>
      <c r="B29" s="201"/>
      <c r="C29" s="202"/>
      <c r="D29" s="202"/>
      <c r="E29" s="202"/>
      <c r="F29" s="202"/>
      <c r="G29" s="202"/>
      <c r="H29" s="202"/>
      <c r="I29" s="202"/>
      <c r="J29" s="203"/>
      <c r="K29" s="129"/>
    </row>
    <row r="30" spans="1:11" ht="21" customHeight="1">
      <c r="A30" s="129"/>
      <c r="B30" s="201"/>
      <c r="C30" s="202"/>
      <c r="D30" s="202"/>
      <c r="E30" s="202"/>
      <c r="F30" s="202"/>
      <c r="G30" s="202"/>
      <c r="H30" s="202"/>
      <c r="I30" s="202"/>
      <c r="J30" s="203"/>
      <c r="K30" s="129"/>
    </row>
    <row r="31" spans="1:11" ht="21" customHeight="1">
      <c r="A31" s="129"/>
      <c r="B31" s="201"/>
      <c r="C31" s="202"/>
      <c r="D31" s="202"/>
      <c r="E31" s="202"/>
      <c r="F31" s="202"/>
      <c r="G31" s="202"/>
      <c r="H31" s="202"/>
      <c r="I31" s="202"/>
      <c r="J31" s="203"/>
      <c r="K31" s="129"/>
    </row>
    <row r="32" spans="1:11" ht="21" customHeight="1">
      <c r="A32" s="129"/>
      <c r="B32" s="201"/>
      <c r="C32" s="202"/>
      <c r="D32" s="202"/>
      <c r="E32" s="202"/>
      <c r="F32" s="202"/>
      <c r="G32" s="202"/>
      <c r="H32" s="202"/>
      <c r="I32" s="202"/>
      <c r="J32" s="203"/>
      <c r="K32" s="129"/>
    </row>
    <row r="33" spans="1:11" ht="21" customHeight="1">
      <c r="A33" s="129"/>
      <c r="B33" s="201"/>
      <c r="C33" s="202"/>
      <c r="D33" s="202"/>
      <c r="E33" s="202"/>
      <c r="F33" s="202"/>
      <c r="G33" s="202"/>
      <c r="H33" s="202"/>
      <c r="I33" s="202"/>
      <c r="J33" s="203"/>
      <c r="K33" s="129"/>
    </row>
    <row r="34" spans="1:11" ht="21" customHeight="1" thickBot="1">
      <c r="A34" s="129"/>
      <c r="B34" s="204"/>
      <c r="C34" s="205"/>
      <c r="D34" s="205"/>
      <c r="E34" s="205"/>
      <c r="F34" s="205"/>
      <c r="G34" s="205"/>
      <c r="H34" s="205"/>
      <c r="I34" s="205"/>
      <c r="J34" s="206"/>
      <c r="K34" s="129"/>
    </row>
    <row r="35" spans="1:11" ht="5.25" customHeight="1" thickBot="1">
      <c r="A35" s="129"/>
      <c r="B35" s="32"/>
      <c r="C35" s="32"/>
      <c r="D35" s="32"/>
      <c r="E35" s="32"/>
      <c r="F35" s="32"/>
      <c r="G35" s="32"/>
      <c r="H35" s="32"/>
      <c r="I35" s="32"/>
      <c r="J35" s="32"/>
      <c r="K35" s="129"/>
    </row>
    <row r="36" spans="1:11" ht="21.75" customHeight="1">
      <c r="A36" s="129"/>
      <c r="B36" s="457" t="s">
        <v>38</v>
      </c>
      <c r="C36" s="456"/>
      <c r="D36" s="456"/>
      <c r="E36" s="456"/>
      <c r="F36" s="456" t="s">
        <v>39</v>
      </c>
      <c r="G36" s="456"/>
      <c r="H36" s="456" t="s">
        <v>22</v>
      </c>
      <c r="I36" s="456"/>
      <c r="J36" s="219" t="s">
        <v>40</v>
      </c>
      <c r="K36" s="129"/>
    </row>
    <row r="37" spans="1:11" ht="21.75" customHeight="1">
      <c r="A37" s="129"/>
      <c r="B37" s="458" t="s">
        <v>41</v>
      </c>
      <c r="C37" s="459"/>
      <c r="D37" s="459"/>
      <c r="E37" s="459"/>
      <c r="F37" s="459"/>
      <c r="G37" s="459"/>
      <c r="H37" s="459"/>
      <c r="I37" s="459"/>
      <c r="J37" s="203"/>
      <c r="K37" s="129"/>
    </row>
    <row r="38" spans="1:11" ht="21.75" customHeight="1" thickBot="1">
      <c r="A38" s="129"/>
      <c r="B38" s="454" t="s">
        <v>42</v>
      </c>
      <c r="C38" s="455"/>
      <c r="D38" s="455"/>
      <c r="E38" s="455"/>
      <c r="F38" s="455"/>
      <c r="G38" s="455"/>
      <c r="H38" s="455"/>
      <c r="I38" s="455"/>
      <c r="J38" s="206"/>
      <c r="K38" s="129"/>
    </row>
    <row r="39" spans="1:11" ht="15">
      <c r="A39" s="129"/>
      <c r="B39" s="32"/>
      <c r="C39" s="32"/>
      <c r="D39" s="32"/>
      <c r="E39" s="32"/>
      <c r="F39" s="32"/>
      <c r="G39" s="32"/>
      <c r="H39" s="32"/>
      <c r="I39" s="32"/>
      <c r="J39" s="32"/>
      <c r="K39" s="129"/>
    </row>
    <row r="40" spans="1:11" ht="15">
      <c r="A40" s="129"/>
      <c r="B40" s="32"/>
      <c r="C40" s="32"/>
      <c r="D40" s="32"/>
      <c r="E40" s="32"/>
      <c r="F40" s="32"/>
      <c r="G40" s="32"/>
      <c r="H40" s="32"/>
      <c r="I40" s="32"/>
      <c r="J40" s="32"/>
      <c r="K40" s="129"/>
    </row>
    <row r="41" spans="1:11" ht="15">
      <c r="A41" s="129"/>
      <c r="B41" s="32"/>
      <c r="C41" s="32"/>
      <c r="D41" s="32"/>
      <c r="E41" s="32"/>
      <c r="F41" s="32"/>
      <c r="G41" s="32"/>
      <c r="H41" s="32"/>
      <c r="I41" s="32"/>
      <c r="J41" s="33" t="s">
        <v>14</v>
      </c>
      <c r="K41" s="129"/>
    </row>
    <row r="42" spans="1:11" ht="21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</row>
  </sheetData>
  <sheetProtection password="E944" sheet="1" selectLockedCells="1"/>
  <mergeCells count="18">
    <mergeCell ref="B38:E38"/>
    <mergeCell ref="F38:G38"/>
    <mergeCell ref="H38:I38"/>
    <mergeCell ref="H36:I36"/>
    <mergeCell ref="F36:G36"/>
    <mergeCell ref="B36:E36"/>
    <mergeCell ref="B37:E37"/>
    <mergeCell ref="F37:G37"/>
    <mergeCell ref="H37:I37"/>
    <mergeCell ref="D6:H6"/>
    <mergeCell ref="C9:C10"/>
    <mergeCell ref="B9:B10"/>
    <mergeCell ref="J9:J10"/>
    <mergeCell ref="D9:I9"/>
    <mergeCell ref="B2:J2"/>
    <mergeCell ref="B3:J3"/>
    <mergeCell ref="B4:J4"/>
    <mergeCell ref="B5:J5"/>
  </mergeCells>
  <printOptions horizontalCentered="1"/>
  <pageMargins left="0.3937007874015748" right="0.3937007874015748" top="0.5905511811023623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Head 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Ramakumar</dc:creator>
  <cp:keywords/>
  <dc:description/>
  <cp:lastModifiedBy>shine</cp:lastModifiedBy>
  <cp:lastPrinted>2013-03-08T11:23:59Z</cp:lastPrinted>
  <dcterms:created xsi:type="dcterms:W3CDTF">2009-03-12T11:51:39Z</dcterms:created>
  <dcterms:modified xsi:type="dcterms:W3CDTF">2013-03-13T16:38:57Z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